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80" windowWidth="12240" windowHeight="9240"/>
  </bookViews>
  <sheets>
    <sheet name="approved fc" sheetId="27" r:id="rId1"/>
  </sheets>
  <definedNames>
    <definedName name="_xlnm.Print_Area" localSheetId="0">'approved fc'!$A$1:$F$266</definedName>
  </definedNames>
  <calcPr calcId="191029"/>
  <fileRecoveryPr repairLoad="1"/>
</workbook>
</file>

<file path=xl/calcChain.xml><?xml version="1.0" encoding="utf-8"?>
<calcChain xmlns="http://schemas.openxmlformats.org/spreadsheetml/2006/main">
  <c r="D245" i="27"/>
  <c r="F242"/>
  <c r="D242"/>
  <c r="C242"/>
  <c r="E240"/>
  <c r="E242" s="1"/>
  <c r="F236"/>
  <c r="E236"/>
  <c r="D236"/>
  <c r="C236"/>
  <c r="F232"/>
  <c r="E232"/>
  <c r="D232"/>
  <c r="C232"/>
  <c r="F229"/>
  <c r="E229"/>
  <c r="D229"/>
  <c r="C229"/>
  <c r="F226"/>
  <c r="E226"/>
  <c r="D226"/>
  <c r="C226"/>
  <c r="F221"/>
  <c r="E221"/>
  <c r="D221"/>
  <c r="C221"/>
  <c r="F216"/>
  <c r="E216"/>
  <c r="C216"/>
  <c r="D210"/>
  <c r="D216" s="1"/>
  <c r="F208"/>
  <c r="E208"/>
  <c r="D208"/>
  <c r="C208"/>
  <c r="F189"/>
  <c r="E189"/>
  <c r="D189"/>
  <c r="C189"/>
  <c r="F187"/>
  <c r="E187"/>
  <c r="D187"/>
  <c r="C187"/>
  <c r="F175"/>
  <c r="E175"/>
  <c r="D175"/>
  <c r="C175"/>
  <c r="F171"/>
  <c r="E171"/>
  <c r="C171"/>
  <c r="D169"/>
  <c r="D168"/>
  <c r="F163"/>
  <c r="E163"/>
  <c r="D163"/>
  <c r="C163"/>
  <c r="F159"/>
  <c r="E159"/>
  <c r="D159"/>
  <c r="C159"/>
  <c r="F150"/>
  <c r="E150"/>
  <c r="D150"/>
  <c r="C150"/>
  <c r="F146"/>
  <c r="E146"/>
  <c r="D146"/>
  <c r="C146"/>
  <c r="F130"/>
  <c r="E130"/>
  <c r="D130"/>
  <c r="C130"/>
  <c r="F122"/>
  <c r="E122"/>
  <c r="D122"/>
  <c r="C122"/>
  <c r="F116"/>
  <c r="E116"/>
  <c r="D116"/>
  <c r="C116"/>
  <c r="F94"/>
  <c r="E94"/>
  <c r="C94"/>
  <c r="D88"/>
  <c r="D86"/>
  <c r="F74"/>
  <c r="E74"/>
  <c r="C74"/>
  <c r="D72"/>
  <c r="D74" s="1"/>
  <c r="F67"/>
  <c r="C67"/>
  <c r="D66"/>
  <c r="E66" s="1"/>
  <c r="D65"/>
  <c r="F63"/>
  <c r="E63"/>
  <c r="D63"/>
  <c r="C63"/>
  <c r="F60"/>
  <c r="E60"/>
  <c r="D60"/>
  <c r="C60"/>
  <c r="F57"/>
  <c r="E57"/>
  <c r="D57"/>
  <c r="C57"/>
  <c r="F53"/>
  <c r="E53"/>
  <c r="D53"/>
  <c r="C53"/>
  <c r="F49"/>
  <c r="E49"/>
  <c r="D49"/>
  <c r="C49"/>
  <c r="F43"/>
  <c r="E43"/>
  <c r="C43"/>
  <c r="D42"/>
  <c r="D41"/>
  <c r="D40"/>
  <c r="D39"/>
  <c r="D38"/>
  <c r="D37"/>
  <c r="D36"/>
  <c r="D35"/>
  <c r="D34"/>
  <c r="F31"/>
  <c r="E31"/>
  <c r="C31"/>
  <c r="D22"/>
  <c r="D21"/>
  <c r="D20"/>
  <c r="D19"/>
  <c r="D18"/>
  <c r="D14"/>
  <c r="D13"/>
  <c r="D10"/>
  <c r="D9"/>
  <c r="D8"/>
  <c r="E67" l="1"/>
  <c r="E68" s="1"/>
  <c r="E77" s="1"/>
  <c r="D171"/>
  <c r="D94"/>
  <c r="D190" s="1"/>
  <c r="D67"/>
  <c r="D31"/>
  <c r="C68"/>
  <c r="C77" s="1"/>
  <c r="D43"/>
  <c r="E190"/>
  <c r="C190"/>
  <c r="F190"/>
  <c r="F68"/>
  <c r="F77" s="1"/>
  <c r="D237" l="1"/>
  <c r="D243" s="1"/>
  <c r="D246" s="1"/>
  <c r="E237"/>
  <c r="E243" s="1"/>
  <c r="E245" s="1"/>
  <c r="E246" s="1"/>
  <c r="C237"/>
  <c r="C243" s="1"/>
  <c r="C246" s="1"/>
  <c r="F237"/>
  <c r="F243" s="1"/>
  <c r="F246" s="1"/>
  <c r="D68"/>
  <c r="D77" s="1"/>
</calcChain>
</file>

<file path=xl/comments1.xml><?xml version="1.0" encoding="utf-8"?>
<comments xmlns="http://schemas.openxmlformats.org/spreadsheetml/2006/main">
  <authors>
    <author>Jyothi</author>
  </authors>
  <commentList>
    <comment ref="B181" authorId="0">
      <text>
        <r>
          <rPr>
            <sz val="11"/>
            <color theme="1"/>
            <rFont val="Calibri"/>
            <family val="2"/>
            <scheme val="minor"/>
          </rPr>
          <t>Jyothi:</t>
        </r>
        <r>
          <rPr>
            <sz val="11"/>
            <color theme="1"/>
            <rFont val="Calibri"/>
            <family val="2"/>
            <scheme val="minor"/>
          </rPr>
          <t xml:space="preserve">
166.90+1.76 interior bifricated as per finance guidance</t>
        </r>
      </text>
    </comment>
  </commentList>
</comments>
</file>

<file path=xl/sharedStrings.xml><?xml version="1.0" encoding="utf-8"?>
<sst xmlns="http://schemas.openxmlformats.org/spreadsheetml/2006/main" count="434" uniqueCount="405">
  <si>
    <t>RAJIV GANDHI UNIVERSITY OF HEALTH SCIENCES, KARNATAKA</t>
  </si>
  <si>
    <t>Acc. Code</t>
  </si>
  <si>
    <t>Head of Account</t>
  </si>
  <si>
    <t>PART - I</t>
  </si>
  <si>
    <t>GENERAL FUND  "A"</t>
  </si>
  <si>
    <t>01001001</t>
  </si>
  <si>
    <t>APPLICATION FEE (NON EXAM)</t>
  </si>
  <si>
    <t>01001002</t>
  </si>
  <si>
    <t>ADMISSION FEE</t>
  </si>
  <si>
    <t>01001003</t>
  </si>
  <si>
    <t>ELIGIBILITY FEE</t>
  </si>
  <si>
    <t>01001004</t>
  </si>
  <si>
    <t>REGISTRATION FEE</t>
  </si>
  <si>
    <t>01001005</t>
  </si>
  <si>
    <t>SPORTS FEE</t>
  </si>
  <si>
    <t>01001006</t>
  </si>
  <si>
    <t>STUDENT WELFARE FUND</t>
  </si>
  <si>
    <t>01001007</t>
  </si>
  <si>
    <t>PENALTY / LAPSES LIKE DELAY IN SUBMISSION OF ADM FEE</t>
  </si>
  <si>
    <t>01001008</t>
  </si>
  <si>
    <t>MIGRATION FEE</t>
  </si>
  <si>
    <t>01001009</t>
  </si>
  <si>
    <t>NOC FEE</t>
  </si>
  <si>
    <t>01001010</t>
  </si>
  <si>
    <t>UG COUNSELLING FEE</t>
  </si>
  <si>
    <t>01001011</t>
  </si>
  <si>
    <t>FEE COLLECTED UNDER RTI ACT</t>
  </si>
  <si>
    <t>01001012</t>
  </si>
  <si>
    <t>RECEIPTS FROM KARNATAKA CET</t>
  </si>
  <si>
    <t>01001013</t>
  </si>
  <si>
    <t>AFFILIATION FRESH</t>
  </si>
  <si>
    <t>01001014</t>
  </si>
  <si>
    <t>AFFILIATION RENEWAL</t>
  </si>
  <si>
    <t>01001015</t>
  </si>
  <si>
    <t>ANNUAL FEE</t>
  </si>
  <si>
    <t>01001016</t>
  </si>
  <si>
    <t>ADMINISTRATIVE &amp; SERVICE CHARGES</t>
  </si>
  <si>
    <t>01001017</t>
  </si>
  <si>
    <t>PENALTY LAPSES LIKE DELAY IN SUBMISSION OF AFF.FEE</t>
  </si>
  <si>
    <t>01001018</t>
  </si>
  <si>
    <t>SALE OF TENDER FORMS</t>
  </si>
  <si>
    <t>01001019</t>
  </si>
  <si>
    <t>RENT FROM BUILDING</t>
  </si>
  <si>
    <t>01001020</t>
  </si>
  <si>
    <t>SALE OF OLD PAPERS / RECORDS</t>
  </si>
  <si>
    <t>01001021</t>
  </si>
  <si>
    <t>OTHER RECEIPTS</t>
  </si>
  <si>
    <t>01001022</t>
  </si>
  <si>
    <t>SALE OF PUBLICATIONS</t>
  </si>
  <si>
    <t>01001023</t>
  </si>
  <si>
    <t>ADDITIONAL EXAMINATION FEE PG</t>
  </si>
  <si>
    <t>01001024</t>
  </si>
  <si>
    <t xml:space="preserve">ORIENTATION PROGRAMME </t>
  </si>
  <si>
    <t>Total "A"</t>
  </si>
  <si>
    <t>EXAMINATION  FUND "B"</t>
  </si>
  <si>
    <t>01002001</t>
  </si>
  <si>
    <t>APPLICATION FEE</t>
  </si>
  <si>
    <t>01002002</t>
  </si>
  <si>
    <t>EXAM FEE</t>
  </si>
  <si>
    <t>01002003</t>
  </si>
  <si>
    <t>MARKS CARD FEE</t>
  </si>
  <si>
    <t>01002004</t>
  </si>
  <si>
    <t>01002005</t>
  </si>
  <si>
    <t>DISSERTATION FEE</t>
  </si>
  <si>
    <t>01002006</t>
  </si>
  <si>
    <t>PROVISIONAL DEGREE CERTIFICATE</t>
  </si>
  <si>
    <t>01002007</t>
  </si>
  <si>
    <t>CONVOCATION FEE</t>
  </si>
  <si>
    <t>01002008</t>
  </si>
  <si>
    <t>PENALTY (LATE SUBMISSION OF EXAM FEE)</t>
  </si>
  <si>
    <t>01002009</t>
  </si>
  <si>
    <t>TRANSCRIPT FEE</t>
  </si>
  <si>
    <t>01002010</t>
  </si>
  <si>
    <t>OTHER  (EXAM)</t>
  </si>
  <si>
    <t>Total "B"</t>
  </si>
  <si>
    <t>PGET FUND "C"</t>
  </si>
  <si>
    <t>01003001</t>
  </si>
  <si>
    <t>01003002</t>
  </si>
  <si>
    <t>PGET -DEPOSIT COLLECTED FROM STUDENTS TO COLLEGE</t>
  </si>
  <si>
    <t>01003003</t>
  </si>
  <si>
    <t>PGET-SUPER SPECIALITY FEE</t>
  </si>
  <si>
    <t>01003004</t>
  </si>
  <si>
    <t>DCI SCREENING TEST</t>
  </si>
  <si>
    <t>Total "C"</t>
  </si>
  <si>
    <t>HELINET FUND "D"</t>
  </si>
  <si>
    <t>01004002</t>
  </si>
  <si>
    <t>E-JOURNAL CONSORTIUM REGISTRATION FEE FROM INSTUTITIONS</t>
  </si>
  <si>
    <t>01004003</t>
  </si>
  <si>
    <t>LIBRARY &amp; INFORMATION SCIENCES FEE FROM STUDENTS</t>
  </si>
  <si>
    <t>Total "D"</t>
  </si>
  <si>
    <t>NSS FUND "E"</t>
  </si>
  <si>
    <t>01005001</t>
  </si>
  <si>
    <t>NSS REGULAR</t>
  </si>
  <si>
    <t>01005002</t>
  </si>
  <si>
    <t>NSS SPECIAL</t>
  </si>
  <si>
    <t>Total "E"</t>
  </si>
  <si>
    <t>PENSION FUND "F"</t>
  </si>
  <si>
    <t>01006001</t>
  </si>
  <si>
    <t>INTEREST</t>
  </si>
  <si>
    <t>Total "F"</t>
  </si>
  <si>
    <t>ENDOWMENT FUND "G"</t>
  </si>
  <si>
    <t>01007001</t>
  </si>
  <si>
    <t>DONATION-ENDOWMENT</t>
  </si>
  <si>
    <t>Total "G"</t>
  </si>
  <si>
    <t>01012001</t>
  </si>
  <si>
    <t>Interest from Bank Account</t>
  </si>
  <si>
    <t>01012002</t>
  </si>
  <si>
    <t xml:space="preserve"> TOTAL "A" to "H"</t>
  </si>
  <si>
    <t>PART - II</t>
  </si>
  <si>
    <t>01013001</t>
  </si>
  <si>
    <t>EMD / Sec Deposit</t>
  </si>
  <si>
    <t>01013002</t>
  </si>
  <si>
    <t>Refund of Advances (Exam)</t>
  </si>
  <si>
    <t>Refund of Advances(Staff)</t>
  </si>
  <si>
    <t>01013003</t>
  </si>
  <si>
    <t>Total - Part -II</t>
  </si>
  <si>
    <t>PART - III</t>
  </si>
  <si>
    <t>TOTAL I + II + III</t>
  </si>
  <si>
    <t>02001001</t>
  </si>
  <si>
    <t>PAY AND ALLOWANCES -STATUTORY OFFICERS</t>
  </si>
  <si>
    <t>02001002</t>
  </si>
  <si>
    <t>PAY AND ALLOWANCES - OTHER OFFICERS</t>
  </si>
  <si>
    <t>02001003</t>
  </si>
  <si>
    <t>PAY AND ALLOWANCES - STAFF</t>
  </si>
  <si>
    <t>02001004</t>
  </si>
  <si>
    <t>PAY AND ALLOWANCES - OTHERS</t>
  </si>
  <si>
    <t>02001005</t>
  </si>
  <si>
    <t>TRAVELLING ALLOWANCES</t>
  </si>
  <si>
    <t>02001006</t>
  </si>
  <si>
    <t>MEDICAL REIMBURSEMENT CHARGE</t>
  </si>
  <si>
    <t>MEDICAL INSURANCE</t>
  </si>
  <si>
    <t>02001007</t>
  </si>
  <si>
    <t>WAGES ( MANPOWER AGENCY )</t>
  </si>
  <si>
    <t>02001008</t>
  </si>
  <si>
    <t>SECURITY &amp; HOUSE KEEPING CHARGES</t>
  </si>
  <si>
    <t>02001009</t>
  </si>
  <si>
    <t>PENSION &amp; LEAVE SALARY CONTRIBUTION</t>
  </si>
  <si>
    <t>Total</t>
  </si>
  <si>
    <t>02002001</t>
  </si>
  <si>
    <t>OFFICE EXPENSES</t>
  </si>
  <si>
    <t>02002002</t>
  </si>
  <si>
    <t>MISCELLANEOUS EXPENSES</t>
  </si>
  <si>
    <t>02002003</t>
  </si>
  <si>
    <t>MEETING EXPENSES</t>
  </si>
  <si>
    <t>02002004</t>
  </si>
  <si>
    <t>REFRESHMENT CHARGES</t>
  </si>
  <si>
    <t>02002005</t>
  </si>
  <si>
    <t>SUMPTUARY &amp; HOSPITALITY CHARGES</t>
  </si>
  <si>
    <t>02002006</t>
  </si>
  <si>
    <t>TELEPHONE CHARGES(Landline/Mobile/Internet)</t>
  </si>
  <si>
    <t>02002007</t>
  </si>
  <si>
    <t>PRINTING &amp; STATIONERY</t>
  </si>
  <si>
    <t>02002008</t>
  </si>
  <si>
    <t>POSTAGE(General)</t>
  </si>
  <si>
    <t>02002009</t>
  </si>
  <si>
    <t>ELECTRICITY &amp; WATER SUPPLY CHARGES</t>
  </si>
  <si>
    <t>02002010</t>
  </si>
  <si>
    <t>MAINTENANCE OF OFFICE EQUIP-UPS-XEROX-FAX MACHINES-Computers</t>
  </si>
  <si>
    <t>02002011</t>
  </si>
  <si>
    <t>02002012</t>
  </si>
  <si>
    <t xml:space="preserve">PURCHASE OF COMPUTERS </t>
  </si>
  <si>
    <t>02002013</t>
  </si>
  <si>
    <t>MAINTENANCE OF FURNITURE &amp; FIXTURES</t>
  </si>
  <si>
    <t>02002014</t>
  </si>
  <si>
    <t>PURCHASE OF FURNITURE AND FIXTURES</t>
  </si>
  <si>
    <t>PURCHASE OF SOFTWARE</t>
  </si>
  <si>
    <t>02002015</t>
  </si>
  <si>
    <t>ADVERTISEMENTS</t>
  </si>
  <si>
    <t>02002016</t>
  </si>
  <si>
    <t>UNIVERSITY AUTOMATION</t>
  </si>
  <si>
    <t>02002017</t>
  </si>
  <si>
    <t>HIRING OF COMPUTERS/EQUIPMENT</t>
  </si>
  <si>
    <t>02002018</t>
  </si>
  <si>
    <t>MODERNIZATION OF OFFICE</t>
  </si>
  <si>
    <t>02003001</t>
  </si>
  <si>
    <t>PURCHASE OF VEHICLES</t>
  </si>
  <si>
    <t>02003002</t>
  </si>
  <si>
    <t>MAINTENANCE OF VEHICLES</t>
  </si>
  <si>
    <t>02003003</t>
  </si>
  <si>
    <t>FUEL CHARGES</t>
  </si>
  <si>
    <t>02003004</t>
  </si>
  <si>
    <t>HIRING OF VEHICLES</t>
  </si>
  <si>
    <t>02004001</t>
  </si>
  <si>
    <t>HEALTH SCIENCES RESEARCH  -FINANCIAL ASSISTANCE TO ATTEND SEMINARS / WORKSHOPS / CONFERENCE / PROGRAMME / PROJECT ect.,</t>
  </si>
  <si>
    <t>PHD REGISTRATION AND RELATED EXPENSES</t>
  </si>
  <si>
    <t>02004002</t>
  </si>
  <si>
    <t>OTHER EXPENSES</t>
  </si>
  <si>
    <t>02005001</t>
  </si>
  <si>
    <t>LEGAL CHARGES</t>
  </si>
  <si>
    <t>02005002</t>
  </si>
  <si>
    <t>AUDIT CHARGES</t>
  </si>
  <si>
    <t>02005003</t>
  </si>
  <si>
    <t>CONSULTANCY CHARGES (ADMIN)</t>
  </si>
  <si>
    <t>PROFESSIONAL CHARGES</t>
  </si>
  <si>
    <t>02005004</t>
  </si>
  <si>
    <t>02005005</t>
  </si>
  <si>
    <t>PGDHL EXPENSES</t>
  </si>
  <si>
    <t>02005006</t>
  </si>
  <si>
    <t>MAINTENANCE - GARDEN</t>
  </si>
  <si>
    <t>02005007</t>
  </si>
  <si>
    <t>REFUND OF VARIOUS FEE</t>
  </si>
  <si>
    <t>02005008</t>
  </si>
  <si>
    <t>UG COUNSELING EXPDT</t>
  </si>
  <si>
    <t>02005009</t>
  </si>
  <si>
    <t>ELECTION EXPENSES - SENATE / SYND</t>
  </si>
  <si>
    <t>TRAINING PROGRAMME</t>
  </si>
  <si>
    <t>02005010</t>
  </si>
  <si>
    <t>FURNISHING INFORMATION TO RTI</t>
  </si>
  <si>
    <t>02005011</t>
  </si>
  <si>
    <t>02007001</t>
  </si>
  <si>
    <t>RENT - STATUTORY OFFICES RESIDENCE</t>
  </si>
  <si>
    <t>02007002</t>
  </si>
  <si>
    <t>HIRING OF BUILDING</t>
  </si>
  <si>
    <t>02008001</t>
  </si>
  <si>
    <t>MEDICAL EDUCATION CELL</t>
  </si>
  <si>
    <t>02008002</t>
  </si>
  <si>
    <t>02008003</t>
  </si>
  <si>
    <t>02008004</t>
  </si>
  <si>
    <t>PUBLIC HEALTH ACTIVTY</t>
  </si>
  <si>
    <t>02008005</t>
  </si>
  <si>
    <t>RESEARCH ACTIVITY -ADVANCE RESEARCH</t>
  </si>
  <si>
    <t>02008006</t>
  </si>
  <si>
    <t>FACULTY  DEVELOPMENT  PROGRAMME</t>
  </si>
  <si>
    <t>QUALITY NETWORK INITIATIVES</t>
  </si>
  <si>
    <t>02008007</t>
  </si>
  <si>
    <t>RGUHS NEWS LETTERS</t>
  </si>
  <si>
    <t>02008008</t>
  </si>
  <si>
    <t>PUBLICATION CHARGES</t>
  </si>
  <si>
    <t>ACTIVITIES</t>
  </si>
  <si>
    <t>02009001</t>
  </si>
  <si>
    <t>FOUNDATION DAY CELEBRATIONS</t>
  </si>
  <si>
    <t>CONVOCATION CELEBRATION</t>
  </si>
  <si>
    <t>TEACHER'S DAY/OTHER CELEBRATION</t>
  </si>
  <si>
    <t>02009002</t>
  </si>
  <si>
    <t>SPORTS ACTIVITIES</t>
  </si>
  <si>
    <t>02009003</t>
  </si>
  <si>
    <t>CULTURAL ACTIVITIES</t>
  </si>
  <si>
    <t>Affiliation &amp; Admission Section</t>
  </si>
  <si>
    <t>02010001</t>
  </si>
  <si>
    <t>LOCAL INSPECTION EXPENSES</t>
  </si>
  <si>
    <t>02010002</t>
  </si>
  <si>
    <t>REFUND OF AFFILIATION FEE</t>
  </si>
  <si>
    <t>02011001</t>
  </si>
  <si>
    <t>MAINTENANCE / RENOVATION / IMPROVEMENT OF ADMINISTRATIVE BUILDING</t>
  </si>
  <si>
    <t>02011002</t>
  </si>
  <si>
    <t>02012001</t>
  </si>
  <si>
    <t>PAY AND ALLOWANCES (REGIONAL CENTRE)</t>
  </si>
  <si>
    <t>02012002</t>
  </si>
  <si>
    <t>OFFICE EXPENSES (REGIONAL CENTRE)</t>
  </si>
  <si>
    <t>TAX DEDUCTIONS</t>
  </si>
  <si>
    <t>TOTAL "A"</t>
  </si>
  <si>
    <t>EXAMINATION SECTION "B"</t>
  </si>
  <si>
    <t>02013001</t>
  </si>
  <si>
    <t>CREATION OF QUESTION BANK &amp; ONLINE TRANSMISSION</t>
  </si>
  <si>
    <t>02013002</t>
  </si>
  <si>
    <t>PRINTING OF ANSWER BOOKS</t>
  </si>
  <si>
    <t>02013003</t>
  </si>
  <si>
    <t>02013004</t>
  </si>
  <si>
    <t>PRINTING AND STATIONERY(EXAM)</t>
  </si>
  <si>
    <t>02013005</t>
  </si>
  <si>
    <t>POSTAGE(EXAM)</t>
  </si>
  <si>
    <t>02013006</t>
  </si>
  <si>
    <t>REMUNERATION TO EXAMINERS</t>
  </si>
  <si>
    <t>02013007</t>
  </si>
  <si>
    <t>REMUNERATION TO COLEGE STAFF / CONTINGENCY / POSTAGE</t>
  </si>
  <si>
    <t>02013008</t>
  </si>
  <si>
    <t>REMUNERATION OTHERS</t>
  </si>
  <si>
    <t>02013009</t>
  </si>
  <si>
    <t>TA / DA OF EXAMINERS</t>
  </si>
  <si>
    <t>02013012</t>
  </si>
  <si>
    <t>REFUNDS</t>
  </si>
  <si>
    <t>02013013</t>
  </si>
  <si>
    <t>02013014</t>
  </si>
  <si>
    <t>02013015</t>
  </si>
  <si>
    <t>02013016</t>
  </si>
  <si>
    <t>TRANSPORTATION OF EXAM CONFIDENTIAL MATERIALS</t>
  </si>
  <si>
    <t>PGET Section "C"</t>
  </si>
  <si>
    <t>02014001</t>
  </si>
  <si>
    <t>PGET-PRELIMINARY EXAM</t>
  </si>
  <si>
    <t>02014002</t>
  </si>
  <si>
    <t>PGET-SUPERSPECIALITY EXAM</t>
  </si>
  <si>
    <t>02014003</t>
  </si>
  <si>
    <t>PGET-CONTINGECY</t>
  </si>
  <si>
    <t>02014004</t>
  </si>
  <si>
    <t>02014005</t>
  </si>
  <si>
    <t>PGET-COUNSELLING FEE</t>
  </si>
  <si>
    <t>02014006</t>
  </si>
  <si>
    <t>HELINET "D"</t>
  </si>
  <si>
    <t>02015001</t>
  </si>
  <si>
    <t>SUBSCRIPTION  TO E-JOURNAL (HELINET)</t>
  </si>
  <si>
    <t>02015002</t>
  </si>
  <si>
    <t>SUBSCRIPTION TO JOURNALS / TEXT BOOKS / PERIODICAL</t>
  </si>
  <si>
    <t>02015003</t>
  </si>
  <si>
    <t>DIGITAL LIBRARY MEETIG / WORKSHOP</t>
  </si>
  <si>
    <t>NSS "E"</t>
  </si>
  <si>
    <t>02016001</t>
  </si>
  <si>
    <t>NSS ACTIVITIES - REGULAR</t>
  </si>
  <si>
    <t>02016002</t>
  </si>
  <si>
    <t>NSS ACTIVITIES - SPECIAL</t>
  </si>
  <si>
    <t>02016003</t>
  </si>
  <si>
    <t>NSS ACTIVITIES (CONTINGENCY)</t>
  </si>
  <si>
    <t>Total  "E"</t>
  </si>
  <si>
    <t>PENSION  "F"</t>
  </si>
  <si>
    <t>02017001</t>
  </si>
  <si>
    <t>ENDOWMENT  "G"</t>
  </si>
  <si>
    <t>02018001</t>
  </si>
  <si>
    <t>AWARD OF MEDAL / PRIZES / ENDOWMENT LECTURES</t>
  </si>
  <si>
    <t>OTHERS "H"</t>
  </si>
  <si>
    <t>02019001</t>
  </si>
  <si>
    <t>Total "H"</t>
  </si>
  <si>
    <t>TOTAL "A" TO "H"</t>
  </si>
  <si>
    <t>DEBT &amp; DEPOSITS</t>
  </si>
  <si>
    <t>ADVANCES-EXAM</t>
  </si>
  <si>
    <t>02020001</t>
  </si>
  <si>
    <t>REFUND OF EMD / SECURITY  DEPOSIT</t>
  </si>
  <si>
    <t>02020002</t>
  </si>
  <si>
    <t>CORPUS FUND</t>
  </si>
  <si>
    <t>TOTAL - II</t>
  </si>
  <si>
    <t>EXPENDITURE-GRAND TOTAL(I + II)</t>
  </si>
  <si>
    <t>EXPENDITURE</t>
  </si>
  <si>
    <t>RENTS</t>
  </si>
  <si>
    <t>MISCELLANEOUS RECEIPTS "H"</t>
  </si>
  <si>
    <t>PART-II</t>
  </si>
  <si>
    <t>ESTABLISHMENT SECTION "A"</t>
  </si>
  <si>
    <t>PROCUREMENT SECTION</t>
  </si>
  <si>
    <t>VEHICLES</t>
  </si>
  <si>
    <t>PRASARANGA</t>
  </si>
  <si>
    <t>ENGINEERING SECTION</t>
  </si>
  <si>
    <t>LAND ACQUISION CHARGES OF REGIONAL CENTRE AT MANGALORE</t>
  </si>
  <si>
    <t>02011003</t>
  </si>
  <si>
    <t>02011004</t>
  </si>
  <si>
    <t>ADVANCES (exam)</t>
  </si>
  <si>
    <t>ESTABLISHMENT OF REGIONAL CENTRES AT BELGAUM</t>
  </si>
  <si>
    <t xml:space="preserve">ESTABLISHMENT OF REGIONAL CENTRES AT GULBARGA </t>
  </si>
  <si>
    <t>02011007</t>
  </si>
  <si>
    <t>02011009</t>
  </si>
  <si>
    <t>02011010</t>
  </si>
  <si>
    <t>02011011</t>
  </si>
  <si>
    <t>EXPENDITURE-GRAND TOTAL(I+II+III)</t>
  </si>
  <si>
    <t>ACCREDITION - NABH/NAAC</t>
  </si>
  <si>
    <t>PROFESSIONAL EDUCATIONAL ACTIVITY (E-LEARNING)</t>
  </si>
  <si>
    <t>LAND AND BUILDINGS &amp; DEVELOPMENTAL CHARGES/ PERIMETRE COMPOUND AT BHEEMANAKUPPE</t>
  </si>
  <si>
    <t>02011012</t>
  </si>
  <si>
    <t>ESTABLISHMENT OF REGIONAL CENTRES AT DAVANGERE</t>
  </si>
  <si>
    <t>02011013</t>
  </si>
  <si>
    <t>ADDITIONAL AND ALTERATION OF KANDAYA BHAVAN AT RAMANAGARA</t>
  </si>
  <si>
    <t>PHOTOCOPY OF ANSWER SCRIPT</t>
  </si>
  <si>
    <t>02004003</t>
  </si>
  <si>
    <t>02004004</t>
  </si>
  <si>
    <t>02009004</t>
  </si>
  <si>
    <t>02009005</t>
  </si>
  <si>
    <t>02005012</t>
  </si>
  <si>
    <t>02002019</t>
  </si>
  <si>
    <t>01013004</t>
  </si>
  <si>
    <t>02002020</t>
  </si>
  <si>
    <t>ADMISSION VERIFICATION PROCEDURE</t>
  </si>
  <si>
    <t>02004005</t>
  </si>
  <si>
    <t>ASSISTANCE TO INSTITUTIONS</t>
  </si>
  <si>
    <t>RGUHS NEW CAMPUS AT RAMANAGARAM (CAPITAL EXPENDITURE)</t>
  </si>
  <si>
    <t>SCHOLARSHIPS TO MERITORIOUS  STUDENTS ACROSS ALL FACULTIES</t>
  </si>
  <si>
    <t>02001010</t>
  </si>
  <si>
    <t>02004006</t>
  </si>
  <si>
    <t>02005013</t>
  </si>
  <si>
    <t>02008009</t>
  </si>
  <si>
    <t>Budget Estimate 2018-19 (Rs. In Lakhs)</t>
  </si>
  <si>
    <t>99999999</t>
  </si>
  <si>
    <t>PURCHASE &amp; INSTALLATIONS OF EQUIPMENT/END TO END PROJECT</t>
  </si>
  <si>
    <t>Interest from investments in  Bank</t>
  </si>
  <si>
    <t>Opening Balance(Include. Pension Trust)</t>
  </si>
  <si>
    <t>Closing Balance (including Pension trust)</t>
  </si>
  <si>
    <t>DEPT OF CDR</t>
  </si>
  <si>
    <t>OTHER Expenses/ Liability</t>
  </si>
  <si>
    <t>PLANNING ,SURVEY AND CONSTRUCTION  AT BHEEMANAKUPPE (CAPITAL EXPENDITURE)</t>
  </si>
  <si>
    <t>NEWS PAPER AND PERIODICALS</t>
  </si>
  <si>
    <t>02005014</t>
  </si>
  <si>
    <t>02019002</t>
  </si>
  <si>
    <t>REVISED BUDGET for 2018-19</t>
  </si>
  <si>
    <t>REVISED ESTIMATES  FOR 2018-19 &amp; BUDGET ESTIMATES FOR  2019-20</t>
  </si>
  <si>
    <t>As on 31.12.2018</t>
  </si>
  <si>
    <t>CONDUCT OF JEEVARAKSHA WORKSHOP/ OTHER SEMINARS</t>
  </si>
  <si>
    <t>PGET APPLICATION FEE/MISC</t>
  </si>
  <si>
    <t>PGET-OTHERS  (ph.D)</t>
  </si>
  <si>
    <t>Withdrawl of Investments</t>
  </si>
  <si>
    <t>ADVANCE RESEARCH LAB AT BMC&amp;RI(VICTORIA HOSPITAL) SIMULATION CENTRE  [ BUILDING/LAB /EQUIPMENT]</t>
  </si>
  <si>
    <t>PENSION</t>
  </si>
  <si>
    <r>
      <t xml:space="preserve">                                                                RECEIPTS                                                                                  </t>
    </r>
    <r>
      <rPr>
        <sz val="11"/>
        <color theme="1"/>
        <rFont val="Calibri"/>
        <family val="2"/>
        <scheme val="minor"/>
      </rPr>
      <t>(Rs. In Lakhs)</t>
    </r>
  </si>
  <si>
    <t>TECHNICAL SERVICES / CONSULTANCY SERVICES</t>
  </si>
  <si>
    <t>INTERNET BANDWIDTH EXPENSES</t>
  </si>
  <si>
    <t>PRINTING OF MARKS CARDS/ CONSOLIDATED MARKS CARD</t>
  </si>
  <si>
    <t>02013017</t>
  </si>
  <si>
    <t>02013018</t>
  </si>
  <si>
    <t>DIGITAL VALUATION &amp; PERIPHERAL SCANNING</t>
  </si>
  <si>
    <t>WEB STREAMING</t>
  </si>
  <si>
    <t>FINANCE OFFICER</t>
  </si>
  <si>
    <t>BUDGET FOR 2019-20</t>
  </si>
  <si>
    <t>EXPOSURE  FOREIGN VISITS</t>
  </si>
  <si>
    <t>SPORTS ALLOWANCE FOR THE EMPLOYEES</t>
  </si>
  <si>
    <t xml:space="preserve">                           RECEIPTS                                                                              (Rs.in Lakhs)</t>
  </si>
  <si>
    <t>SIMULATION CENTRE, MUSEUM ETC…</t>
  </si>
  <si>
    <t>APPROVAL OF FINANCE COMMITTEE ON 06.05.2019/16.05.2019</t>
  </si>
  <si>
    <t>APPROVAL OF SYNDICATE ON 20.05.2019</t>
  </si>
  <si>
    <t xml:space="preserve"> HEALTH PROFESSIONAL EDUCATIONAL DEPARTMENT</t>
  </si>
  <si>
    <t>PROVIDING INTERIOR WORKS FOR PROPOSED DHANAVANTHRI HALL &amp; BOARD ROOM (BANGALORE)</t>
  </si>
  <si>
    <t>Sd/-</t>
  </si>
  <si>
    <t>APPROVAL OF SENATE ON 24.06.2019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</si>
</sst>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304800</xdr:colOff>
      <xdr:row>9</xdr:row>
      <xdr:rowOff>209550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2773025" y="31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IN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1"/>
  <sheetViews>
    <sheetView tabSelected="1" zoomScalePageLayoutView="130" workbookViewId="0">
      <selection activeCell="A4" sqref="A4"/>
    </sheetView>
  </sheetViews>
  <sheetFormatPr defaultRowHeight="15"/>
  <cols>
    <col min="1" max="1" width="19.5703125" customWidth="1"/>
    <col min="2" max="2" width="28.42578125" customWidth="1"/>
    <col min="3" max="3" width="35.28515625" bestFit="1" customWidth="1"/>
    <col min="4" max="4" width="15.5703125" bestFit="1" customWidth="1"/>
    <col min="5" max="5" width="26.42578125" bestFit="1" customWidth="1"/>
    <col min="6" max="6" width="19.42578125" bestFit="1" customWidth="1"/>
  </cols>
  <sheetData>
    <row r="1" spans="1:6" ht="15" customHeight="1">
      <c r="A1" s="1" t="s">
        <v>385</v>
      </c>
      <c r="B1" s="1" t="s">
        <v>0</v>
      </c>
      <c r="C1" s="1"/>
      <c r="D1" s="1"/>
      <c r="E1" s="1"/>
      <c r="F1" s="1"/>
    </row>
    <row r="2" spans="1:6" ht="15" customHeight="1">
      <c r="A2" s="1"/>
      <c r="B2" s="1" t="s">
        <v>377</v>
      </c>
      <c r="C2" s="1"/>
      <c r="D2" s="1"/>
      <c r="E2" s="1"/>
      <c r="F2" s="1"/>
    </row>
    <row r="3" spans="1:6" thickBot="1">
      <c r="A3" s="1"/>
      <c r="B3" s="1" t="s">
        <v>397</v>
      </c>
      <c r="C3" s="1"/>
      <c r="D3" s="1"/>
      <c r="E3" s="1"/>
      <c r="F3" s="1"/>
    </row>
    <row r="4" spans="1:6" ht="59.25" customHeight="1">
      <c r="A4" t="s">
        <v>1</v>
      </c>
      <c r="B4" t="s">
        <v>2</v>
      </c>
      <c r="C4" t="s">
        <v>364</v>
      </c>
      <c r="D4" t="s">
        <v>378</v>
      </c>
      <c r="E4" t="s">
        <v>376</v>
      </c>
      <c r="F4" t="s">
        <v>394</v>
      </c>
    </row>
    <row r="5" spans="1:6" ht="15" customHeight="1">
      <c r="B5" t="s">
        <v>3</v>
      </c>
    </row>
    <row r="6" spans="1:6" ht="15" customHeight="1">
      <c r="B6" t="s">
        <v>4</v>
      </c>
    </row>
    <row r="7" spans="1:6" ht="34.5" customHeight="1">
      <c r="A7" t="s">
        <v>5</v>
      </c>
      <c r="B7" t="s">
        <v>6</v>
      </c>
      <c r="C7">
        <v>26</v>
      </c>
      <c r="D7">
        <v>6.02</v>
      </c>
      <c r="E7">
        <v>10</v>
      </c>
      <c r="F7">
        <v>10</v>
      </c>
    </row>
    <row r="8" spans="1:6" ht="24.95" customHeight="1">
      <c r="A8" t="s">
        <v>7</v>
      </c>
      <c r="B8" t="s">
        <v>8</v>
      </c>
      <c r="C8">
        <v>1300</v>
      </c>
      <c r="D8">
        <f>43.48+333.54+14.26+13.98+111.84+38.85</f>
        <v>555.95000000000005</v>
      </c>
      <c r="E8">
        <v>600</v>
      </c>
      <c r="F8">
        <v>1300</v>
      </c>
    </row>
    <row r="9" spans="1:6" ht="24.95" customHeight="1">
      <c r="A9" t="s">
        <v>9</v>
      </c>
      <c r="B9" t="s">
        <v>10</v>
      </c>
      <c r="C9">
        <v>420</v>
      </c>
      <c r="D9">
        <f>371.31+0.01+0.44</f>
        <v>371.76</v>
      </c>
      <c r="E9">
        <v>420</v>
      </c>
      <c r="F9">
        <v>500</v>
      </c>
    </row>
    <row r="10" spans="1:6" ht="24.95" customHeight="1">
      <c r="A10" t="s">
        <v>11</v>
      </c>
      <c r="B10" t="s">
        <v>12</v>
      </c>
      <c r="C10">
        <v>1200</v>
      </c>
      <c r="D10">
        <f>10.2+2.3+0.5+617.85+11.26+19.88+81.35</f>
        <v>743.34</v>
      </c>
      <c r="E10">
        <v>900</v>
      </c>
      <c r="F10">
        <v>1000</v>
      </c>
    </row>
    <row r="11" spans="1:6" ht="24.95" customHeight="1">
      <c r="A11" t="s">
        <v>13</v>
      </c>
      <c r="B11" t="s">
        <v>14</v>
      </c>
      <c r="C11">
        <v>110</v>
      </c>
      <c r="D11">
        <v>170</v>
      </c>
      <c r="E11">
        <v>200</v>
      </c>
      <c r="F11">
        <v>200</v>
      </c>
    </row>
    <row r="12" spans="1:6" ht="24.95" customHeight="1">
      <c r="A12" t="s">
        <v>15</v>
      </c>
      <c r="B12" t="s">
        <v>16</v>
      </c>
      <c r="C12">
        <v>110</v>
      </c>
      <c r="D12">
        <v>170</v>
      </c>
      <c r="E12">
        <v>200</v>
      </c>
      <c r="F12">
        <v>200</v>
      </c>
    </row>
    <row r="13" spans="1:6" ht="29.25" customHeight="1">
      <c r="A13" t="s">
        <v>17</v>
      </c>
      <c r="B13" t="s">
        <v>18</v>
      </c>
      <c r="C13">
        <v>200</v>
      </c>
      <c r="D13">
        <f>26.87+0.04+18.57+0.08</f>
        <v>45.56</v>
      </c>
      <c r="E13">
        <v>100</v>
      </c>
      <c r="F13">
        <v>100</v>
      </c>
    </row>
    <row r="14" spans="1:6" ht="24.95" customHeight="1">
      <c r="A14" t="s">
        <v>19</v>
      </c>
      <c r="B14" t="s">
        <v>20</v>
      </c>
      <c r="C14">
        <v>150</v>
      </c>
      <c r="D14">
        <f>79.33+0.04+1.78</f>
        <v>81.150000000000006</v>
      </c>
      <c r="E14">
        <v>150</v>
      </c>
      <c r="F14">
        <v>100</v>
      </c>
    </row>
    <row r="15" spans="1:6" ht="24.95" customHeight="1">
      <c r="A15" t="s">
        <v>21</v>
      </c>
      <c r="B15" t="s">
        <v>22</v>
      </c>
      <c r="C15">
        <v>40</v>
      </c>
      <c r="D15">
        <v>6.44</v>
      </c>
      <c r="E15">
        <v>20</v>
      </c>
      <c r="F15">
        <v>10</v>
      </c>
    </row>
    <row r="16" spans="1:6" ht="24.95" customHeight="1">
      <c r="A16" t="s">
        <v>23</v>
      </c>
      <c r="B16" t="s">
        <v>24</v>
      </c>
      <c r="C16">
        <v>0</v>
      </c>
      <c r="D16">
        <v>0</v>
      </c>
      <c r="E16">
        <v>0</v>
      </c>
      <c r="F16">
        <v>0</v>
      </c>
    </row>
    <row r="17" spans="1:6" ht="24.95" customHeight="1">
      <c r="A17" t="s">
        <v>25</v>
      </c>
      <c r="B17" t="s">
        <v>26</v>
      </c>
      <c r="C17">
        <v>0.5</v>
      </c>
      <c r="D17">
        <v>0.02</v>
      </c>
      <c r="E17">
        <v>0.1</v>
      </c>
      <c r="F17">
        <v>0.2</v>
      </c>
    </row>
    <row r="18" spans="1:6" ht="24.95" customHeight="1">
      <c r="A18" t="s">
        <v>27</v>
      </c>
      <c r="B18" t="s">
        <v>28</v>
      </c>
      <c r="C18">
        <v>50</v>
      </c>
      <c r="D18">
        <f>0.02+0.28+356.9</f>
        <v>357.2</v>
      </c>
      <c r="E18">
        <v>360</v>
      </c>
      <c r="F18">
        <v>1200</v>
      </c>
    </row>
    <row r="19" spans="1:6" ht="24.95" customHeight="1">
      <c r="A19" t="s">
        <v>29</v>
      </c>
      <c r="B19" t="s">
        <v>30</v>
      </c>
      <c r="C19">
        <v>300</v>
      </c>
      <c r="D19">
        <f>288.22+78.51+1.3</f>
        <v>368.03000000000003</v>
      </c>
      <c r="E19">
        <v>400</v>
      </c>
      <c r="F19">
        <v>500</v>
      </c>
    </row>
    <row r="20" spans="1:6" ht="24.95" customHeight="1">
      <c r="A20" t="s">
        <v>31</v>
      </c>
      <c r="B20" t="s">
        <v>32</v>
      </c>
      <c r="C20">
        <v>1110</v>
      </c>
      <c r="D20">
        <f>1023+94.08+616.1</f>
        <v>1733.1799999999998</v>
      </c>
      <c r="E20">
        <v>1800</v>
      </c>
      <c r="F20">
        <v>2000</v>
      </c>
    </row>
    <row r="21" spans="1:6" ht="24.95" customHeight="1">
      <c r="A21" t="s">
        <v>33</v>
      </c>
      <c r="B21" t="s">
        <v>34</v>
      </c>
      <c r="C21">
        <v>400</v>
      </c>
      <c r="D21">
        <f>185.85+18+150</f>
        <v>353.85</v>
      </c>
      <c r="E21">
        <v>360</v>
      </c>
      <c r="F21">
        <v>400</v>
      </c>
    </row>
    <row r="22" spans="1:6" ht="24.95" customHeight="1">
      <c r="A22" t="s">
        <v>35</v>
      </c>
      <c r="B22" t="s">
        <v>36</v>
      </c>
      <c r="C22">
        <v>550</v>
      </c>
      <c r="D22">
        <f>469.7+50</f>
        <v>519.70000000000005</v>
      </c>
      <c r="E22">
        <v>525</v>
      </c>
      <c r="F22">
        <v>550</v>
      </c>
    </row>
    <row r="23" spans="1:6" ht="30" customHeight="1">
      <c r="A23" t="s">
        <v>37</v>
      </c>
      <c r="B23" t="s">
        <v>38</v>
      </c>
      <c r="C23">
        <v>50</v>
      </c>
      <c r="D23">
        <v>45</v>
      </c>
      <c r="E23">
        <v>50</v>
      </c>
      <c r="F23">
        <v>50</v>
      </c>
    </row>
    <row r="24" spans="1:6" ht="24.95" customHeight="1">
      <c r="A24" t="s">
        <v>39</v>
      </c>
      <c r="B24" t="s">
        <v>40</v>
      </c>
      <c r="C24">
        <v>0</v>
      </c>
      <c r="D24">
        <v>0</v>
      </c>
      <c r="E24">
        <v>0</v>
      </c>
      <c r="F24">
        <v>0</v>
      </c>
    </row>
    <row r="25" spans="1:6" ht="24.95" customHeight="1">
      <c r="A25" t="s">
        <v>41</v>
      </c>
      <c r="B25" t="s">
        <v>42</v>
      </c>
      <c r="C25">
        <v>4</v>
      </c>
      <c r="D25">
        <v>1.2</v>
      </c>
      <c r="E25">
        <v>1.6</v>
      </c>
      <c r="F25">
        <v>2</v>
      </c>
    </row>
    <row r="26" spans="1:6" ht="24.95" customHeight="1">
      <c r="A26" t="s">
        <v>43</v>
      </c>
      <c r="B26" t="s">
        <v>44</v>
      </c>
      <c r="C26">
        <v>4</v>
      </c>
      <c r="D26">
        <v>4.0599999999999996</v>
      </c>
      <c r="E26">
        <v>5</v>
      </c>
      <c r="F26">
        <v>5</v>
      </c>
    </row>
    <row r="27" spans="1:6" ht="24.95" customHeight="1">
      <c r="A27" t="s">
        <v>45</v>
      </c>
      <c r="B27" t="s">
        <v>46</v>
      </c>
      <c r="C27">
        <v>50</v>
      </c>
      <c r="D27">
        <v>0</v>
      </c>
      <c r="E27">
        <v>0</v>
      </c>
      <c r="F27">
        <v>2</v>
      </c>
    </row>
    <row r="28" spans="1:6" ht="24.95" customHeight="1">
      <c r="A28" t="s">
        <v>47</v>
      </c>
      <c r="B28" t="s">
        <v>48</v>
      </c>
      <c r="C28">
        <v>2</v>
      </c>
      <c r="D28">
        <v>0</v>
      </c>
      <c r="E28">
        <v>0</v>
      </c>
      <c r="F28">
        <v>10</v>
      </c>
    </row>
    <row r="29" spans="1:6" ht="24.95" customHeight="1">
      <c r="A29" t="s">
        <v>49</v>
      </c>
      <c r="B29" t="s">
        <v>50</v>
      </c>
      <c r="C29">
        <v>50</v>
      </c>
      <c r="D29">
        <v>58.21</v>
      </c>
      <c r="E29">
        <v>60</v>
      </c>
      <c r="F29">
        <v>65</v>
      </c>
    </row>
    <row r="30" spans="1:6" ht="24.95" customHeight="1">
      <c r="A30" t="s">
        <v>51</v>
      </c>
      <c r="B30" t="s">
        <v>52</v>
      </c>
      <c r="C30">
        <v>5</v>
      </c>
      <c r="D30">
        <v>0</v>
      </c>
      <c r="E30">
        <v>0</v>
      </c>
      <c r="F30">
        <v>1</v>
      </c>
    </row>
    <row r="31" spans="1:6" ht="24.95" customHeight="1">
      <c r="B31" t="s">
        <v>53</v>
      </c>
      <c r="C31">
        <f>SUM(C7:C30)</f>
        <v>6131.5</v>
      </c>
      <c r="D31">
        <f>SUM(D7:D30)</f>
        <v>5590.67</v>
      </c>
      <c r="E31">
        <f>SUM(E7:E30)</f>
        <v>6161.7000000000007</v>
      </c>
      <c r="F31">
        <f>SUM(F7:F30)</f>
        <v>8205.2000000000007</v>
      </c>
    </row>
    <row r="32" spans="1:6" ht="24.95" customHeight="1">
      <c r="B32" t="s">
        <v>54</v>
      </c>
    </row>
    <row r="33" spans="1:6" ht="24.95" customHeight="1">
      <c r="A33" t="s">
        <v>55</v>
      </c>
      <c r="B33" t="s">
        <v>56</v>
      </c>
      <c r="C33">
        <v>55</v>
      </c>
      <c r="D33">
        <v>13.07</v>
      </c>
      <c r="E33">
        <v>15</v>
      </c>
      <c r="F33">
        <v>15</v>
      </c>
    </row>
    <row r="34" spans="1:6" ht="24.95" customHeight="1">
      <c r="A34" t="s">
        <v>57</v>
      </c>
      <c r="B34" t="s">
        <v>58</v>
      </c>
      <c r="C34">
        <v>6000</v>
      </c>
      <c r="D34">
        <f>5796.54+2.5+8.25+2.59-254.98</f>
        <v>5554.9000000000005</v>
      </c>
      <c r="E34">
        <v>6000</v>
      </c>
      <c r="F34">
        <v>7000</v>
      </c>
    </row>
    <row r="35" spans="1:6" ht="24.95" customHeight="1">
      <c r="A35" t="s">
        <v>59</v>
      </c>
      <c r="B35" t="s">
        <v>60</v>
      </c>
      <c r="C35">
        <v>50</v>
      </c>
      <c r="D35">
        <f>0.003+0.99+8.04+0.55+13.17+2.86</f>
        <v>25.613</v>
      </c>
      <c r="E35">
        <v>30</v>
      </c>
      <c r="F35">
        <v>30</v>
      </c>
    </row>
    <row r="36" spans="1:6" ht="24.95" customHeight="1">
      <c r="A36" t="s">
        <v>61</v>
      </c>
      <c r="B36" t="s">
        <v>346</v>
      </c>
      <c r="C36">
        <v>13</v>
      </c>
      <c r="D36">
        <f>10.76+0.05</f>
        <v>10.81</v>
      </c>
      <c r="E36">
        <v>15</v>
      </c>
      <c r="F36">
        <v>15</v>
      </c>
    </row>
    <row r="37" spans="1:6" ht="24.95" customHeight="1">
      <c r="A37" t="s">
        <v>62</v>
      </c>
      <c r="B37" t="s">
        <v>63</v>
      </c>
      <c r="C37">
        <v>70</v>
      </c>
      <c r="D37">
        <f>51.15+0.3</f>
        <v>51.449999999999996</v>
      </c>
      <c r="E37">
        <v>60</v>
      </c>
      <c r="F37">
        <v>80</v>
      </c>
    </row>
    <row r="38" spans="1:6" ht="24.95" customHeight="1">
      <c r="A38" t="s">
        <v>64</v>
      </c>
      <c r="B38" t="s">
        <v>65</v>
      </c>
      <c r="C38">
        <v>50</v>
      </c>
      <c r="D38">
        <f>1.12+0.29+254.98</f>
        <v>256.39</v>
      </c>
      <c r="E38">
        <v>300</v>
      </c>
      <c r="F38">
        <v>400</v>
      </c>
    </row>
    <row r="39" spans="1:6" ht="24.95" customHeight="1">
      <c r="A39" t="s">
        <v>66</v>
      </c>
      <c r="B39" t="s">
        <v>67</v>
      </c>
      <c r="C39">
        <v>100</v>
      </c>
      <c r="D39">
        <f>6.8+3.72+4.33+0.005+30.5</f>
        <v>45.355000000000004</v>
      </c>
      <c r="E39">
        <v>60</v>
      </c>
      <c r="F39">
        <v>100</v>
      </c>
    </row>
    <row r="40" spans="1:6" ht="24.95" customHeight="1">
      <c r="A40" t="s">
        <v>68</v>
      </c>
      <c r="B40" t="s">
        <v>69</v>
      </c>
      <c r="C40">
        <v>200</v>
      </c>
      <c r="D40">
        <f>79.28+20.76+57.85</f>
        <v>157.89000000000001</v>
      </c>
      <c r="E40">
        <v>170</v>
      </c>
      <c r="F40">
        <v>200</v>
      </c>
    </row>
    <row r="41" spans="1:6" ht="24.95" customHeight="1">
      <c r="A41" t="s">
        <v>70</v>
      </c>
      <c r="B41" t="s">
        <v>71</v>
      </c>
      <c r="C41">
        <v>250</v>
      </c>
      <c r="D41">
        <f>0.06+0.16+53.99+0.02+50.31+75.41</f>
        <v>179.95</v>
      </c>
      <c r="E41">
        <v>190</v>
      </c>
      <c r="F41">
        <v>200</v>
      </c>
    </row>
    <row r="42" spans="1:6" ht="24.95" customHeight="1">
      <c r="A42" t="s">
        <v>72</v>
      </c>
      <c r="B42" t="s">
        <v>73</v>
      </c>
      <c r="C42">
        <v>300</v>
      </c>
      <c r="D42">
        <f>0.5+1.6+31.94</f>
        <v>34.04</v>
      </c>
      <c r="E42">
        <v>36</v>
      </c>
      <c r="F42">
        <v>50</v>
      </c>
    </row>
    <row r="43" spans="1:6" ht="24.95" customHeight="1">
      <c r="B43" t="s">
        <v>74</v>
      </c>
      <c r="C43">
        <f>SUM(C33:C42)</f>
        <v>7088</v>
      </c>
      <c r="D43">
        <f>SUM(D33:D42)</f>
        <v>6329.4680000000008</v>
      </c>
      <c r="E43">
        <f>SUM(E33:E42)</f>
        <v>6876</v>
      </c>
      <c r="F43">
        <f>SUM(F33:F42)</f>
        <v>8090</v>
      </c>
    </row>
    <row r="44" spans="1:6" ht="24.95" customHeight="1">
      <c r="B44" t="s">
        <v>75</v>
      </c>
    </row>
    <row r="45" spans="1:6" ht="24.95" customHeight="1">
      <c r="A45" t="s">
        <v>76</v>
      </c>
      <c r="B45" t="s">
        <v>380</v>
      </c>
      <c r="C45">
        <v>0</v>
      </c>
      <c r="D45">
        <v>0</v>
      </c>
      <c r="E45">
        <v>0</v>
      </c>
      <c r="F45">
        <v>0</v>
      </c>
    </row>
    <row r="46" spans="1:6" ht="28.5" customHeight="1">
      <c r="A46" t="s">
        <v>77</v>
      </c>
      <c r="B46" t="s">
        <v>78</v>
      </c>
      <c r="C46">
        <v>0</v>
      </c>
      <c r="D46">
        <v>0</v>
      </c>
      <c r="E46">
        <v>0</v>
      </c>
      <c r="F46">
        <v>0</v>
      </c>
    </row>
    <row r="47" spans="1:6" ht="24.95" customHeight="1">
      <c r="A47" t="s">
        <v>79</v>
      </c>
      <c r="B47" t="s">
        <v>80</v>
      </c>
      <c r="C47">
        <v>0</v>
      </c>
      <c r="D47">
        <v>0</v>
      </c>
      <c r="E47">
        <v>0</v>
      </c>
      <c r="F47">
        <v>0</v>
      </c>
    </row>
    <row r="48" spans="1:6" ht="24.95" customHeight="1">
      <c r="A48" t="s">
        <v>81</v>
      </c>
      <c r="B48" t="s">
        <v>82</v>
      </c>
      <c r="C48">
        <v>0</v>
      </c>
      <c r="D48">
        <v>0</v>
      </c>
      <c r="E48">
        <v>0</v>
      </c>
      <c r="F48">
        <v>0</v>
      </c>
    </row>
    <row r="49" spans="1:6" ht="24.95" customHeight="1">
      <c r="B49" t="s">
        <v>83</v>
      </c>
      <c r="C49">
        <f>SUM(C45:C48)</f>
        <v>0</v>
      </c>
      <c r="D49">
        <f>SUM(D45:D48)</f>
        <v>0</v>
      </c>
      <c r="E49">
        <f>SUM(E45:E48)</f>
        <v>0</v>
      </c>
      <c r="F49">
        <f>SUM(F45:F48)</f>
        <v>0</v>
      </c>
    </row>
    <row r="50" spans="1:6" ht="24.95" customHeight="1">
      <c r="B50" t="s">
        <v>84</v>
      </c>
    </row>
    <row r="51" spans="1:6" ht="32.25" customHeight="1">
      <c r="A51" t="s">
        <v>85</v>
      </c>
      <c r="B51" t="s">
        <v>86</v>
      </c>
      <c r="C51">
        <v>42</v>
      </c>
      <c r="D51">
        <v>19.3</v>
      </c>
      <c r="E51">
        <v>22</v>
      </c>
      <c r="F51">
        <v>30</v>
      </c>
    </row>
    <row r="52" spans="1:6" ht="38.25" customHeight="1">
      <c r="A52" t="s">
        <v>87</v>
      </c>
      <c r="B52" t="s">
        <v>88</v>
      </c>
      <c r="C52">
        <v>1400</v>
      </c>
      <c r="D52">
        <v>850</v>
      </c>
      <c r="E52">
        <v>850</v>
      </c>
      <c r="F52">
        <v>1000</v>
      </c>
    </row>
    <row r="53" spans="1:6" ht="24.95" customHeight="1">
      <c r="B53" t="s">
        <v>89</v>
      </c>
      <c r="C53">
        <f>SUM(C51:C52)</f>
        <v>1442</v>
      </c>
      <c r="D53">
        <f>SUM(D51:D52)</f>
        <v>869.3</v>
      </c>
      <c r="E53">
        <f>SUM(E51:E52)</f>
        <v>872</v>
      </c>
      <c r="F53">
        <f>SUM(F51:F52)</f>
        <v>1030</v>
      </c>
    </row>
    <row r="54" spans="1:6" ht="24.95" customHeight="1">
      <c r="B54" t="s">
        <v>90</v>
      </c>
    </row>
    <row r="55" spans="1:6" ht="24.95" customHeight="1">
      <c r="A55" t="s">
        <v>91</v>
      </c>
      <c r="B55" t="s">
        <v>92</v>
      </c>
      <c r="C55">
        <v>70</v>
      </c>
      <c r="D55">
        <v>0</v>
      </c>
      <c r="E55">
        <v>43.75</v>
      </c>
      <c r="F55">
        <v>50</v>
      </c>
    </row>
    <row r="56" spans="1:6" ht="24.95" customHeight="1">
      <c r="A56" t="s">
        <v>93</v>
      </c>
      <c r="B56" t="s">
        <v>94</v>
      </c>
      <c r="C56">
        <v>50</v>
      </c>
      <c r="D56">
        <v>0</v>
      </c>
      <c r="E56">
        <v>39.75</v>
      </c>
      <c r="F56">
        <v>40</v>
      </c>
    </row>
    <row r="57" spans="1:6" ht="24.95" customHeight="1">
      <c r="B57" t="s">
        <v>95</v>
      </c>
      <c r="C57">
        <f>SUM(C55:C56)</f>
        <v>120</v>
      </c>
      <c r="D57">
        <f>SUM(D55:D56)</f>
        <v>0</v>
      </c>
      <c r="E57">
        <f>SUM(E55:E56)</f>
        <v>83.5</v>
      </c>
      <c r="F57">
        <f>SUM(F55:F56)</f>
        <v>90</v>
      </c>
    </row>
    <row r="58" spans="1:6" ht="24.95" customHeight="1">
      <c r="B58" t="s">
        <v>96</v>
      </c>
    </row>
    <row r="59" spans="1:6" ht="24.95" customHeight="1">
      <c r="A59" t="s">
        <v>97</v>
      </c>
      <c r="B59" t="s">
        <v>98</v>
      </c>
      <c r="C59">
        <v>250</v>
      </c>
      <c r="D59">
        <v>128.91999999999999</v>
      </c>
      <c r="E59">
        <v>140</v>
      </c>
      <c r="F59">
        <v>200</v>
      </c>
    </row>
    <row r="60" spans="1:6" ht="24.95" customHeight="1">
      <c r="B60" t="s">
        <v>99</v>
      </c>
      <c r="C60">
        <f>SUM(C59)</f>
        <v>250</v>
      </c>
      <c r="D60">
        <f>SUM(D59)</f>
        <v>128.91999999999999</v>
      </c>
      <c r="E60">
        <f>SUM(E59)</f>
        <v>140</v>
      </c>
      <c r="F60">
        <f>SUM(F59)</f>
        <v>200</v>
      </c>
    </row>
    <row r="61" spans="1:6" ht="24.95" customHeight="1">
      <c r="B61" t="s">
        <v>100</v>
      </c>
    </row>
    <row r="62" spans="1:6" ht="24.95" customHeight="1">
      <c r="A62" t="s">
        <v>101</v>
      </c>
      <c r="B62" t="s">
        <v>102</v>
      </c>
      <c r="C62">
        <v>20</v>
      </c>
      <c r="D62">
        <v>0</v>
      </c>
      <c r="E62">
        <v>16</v>
      </c>
      <c r="F62">
        <v>50</v>
      </c>
    </row>
    <row r="63" spans="1:6" ht="24.95" customHeight="1">
      <c r="B63" t="s">
        <v>103</v>
      </c>
      <c r="C63">
        <f>SUM(C62)</f>
        <v>20</v>
      </c>
      <c r="D63">
        <f>SUM(D62)</f>
        <v>0</v>
      </c>
      <c r="E63">
        <f>SUM(E62)</f>
        <v>16</v>
      </c>
      <c r="F63">
        <f>SUM(F62)</f>
        <v>50</v>
      </c>
    </row>
    <row r="64" spans="1:6" ht="24.95" customHeight="1">
      <c r="B64" t="s">
        <v>321</v>
      </c>
    </row>
    <row r="65" spans="1:6" ht="24.95" customHeight="1">
      <c r="A65" t="s">
        <v>104</v>
      </c>
      <c r="B65" t="s">
        <v>105</v>
      </c>
      <c r="C65">
        <v>700</v>
      </c>
      <c r="D65">
        <f>453.17+64.94</f>
        <v>518.11</v>
      </c>
      <c r="E65">
        <v>700</v>
      </c>
      <c r="F65">
        <v>750</v>
      </c>
    </row>
    <row r="66" spans="1:6" ht="24.95" customHeight="1">
      <c r="A66" t="s">
        <v>106</v>
      </c>
      <c r="B66" t="s">
        <v>367</v>
      </c>
      <c r="C66">
        <v>6000</v>
      </c>
      <c r="D66">
        <f>+3709.31+63.97</f>
        <v>3773.2799999999997</v>
      </c>
      <c r="E66">
        <f>+D66+979.38+190.39+575.97+558</f>
        <v>6077.02</v>
      </c>
      <c r="F66">
        <v>6500</v>
      </c>
    </row>
    <row r="67" spans="1:6" ht="24.95" customHeight="1">
      <c r="B67" t="s">
        <v>309</v>
      </c>
      <c r="C67">
        <f>SUM(C65:C66)</f>
        <v>6700</v>
      </c>
      <c r="D67">
        <f>SUM(D65:D66)</f>
        <v>4291.3899999999994</v>
      </c>
      <c r="E67">
        <f>SUM(E65:E66)</f>
        <v>6777.02</v>
      </c>
      <c r="F67">
        <f>SUM(F65:F66)</f>
        <v>7250</v>
      </c>
    </row>
    <row r="68" spans="1:6" ht="24.95" customHeight="1">
      <c r="A68" t="s">
        <v>3</v>
      </c>
      <c r="B68" t="s">
        <v>107</v>
      </c>
      <c r="C68">
        <f>SUM(C31+C43+C49+C53+C57+C60+C63+C67)</f>
        <v>21751.5</v>
      </c>
      <c r="D68">
        <f>SUM(D31+D43+D49+D53+D57+D60+D63+D67)</f>
        <v>17209.748</v>
      </c>
      <c r="E68">
        <f>SUM(E31+E43+E49+E53+E57+E60+E63+E67)</f>
        <v>20926.22</v>
      </c>
      <c r="F68">
        <f>SUM(F31+F43+F49+F53+F57+F60+F63+F67)</f>
        <v>24915.200000000001</v>
      </c>
    </row>
    <row r="69" spans="1:6" ht="24.95" customHeight="1">
      <c r="B69" t="s">
        <v>108</v>
      </c>
    </row>
    <row r="70" spans="1:6" ht="24.95" customHeight="1">
      <c r="A70" t="s">
        <v>109</v>
      </c>
      <c r="B70" t="s">
        <v>110</v>
      </c>
      <c r="C70">
        <v>2</v>
      </c>
      <c r="D70">
        <v>2.2599999999999998</v>
      </c>
      <c r="E70">
        <v>3</v>
      </c>
      <c r="F70">
        <v>5</v>
      </c>
    </row>
    <row r="71" spans="1:6" ht="24.95" customHeight="1">
      <c r="A71" t="s">
        <v>111</v>
      </c>
      <c r="B71" t="s">
        <v>112</v>
      </c>
      <c r="C71">
        <v>100</v>
      </c>
      <c r="D71">
        <v>3.95</v>
      </c>
      <c r="E71">
        <v>5</v>
      </c>
      <c r="F71">
        <v>10</v>
      </c>
    </row>
    <row r="72" spans="1:6" ht="24.95" customHeight="1">
      <c r="A72" t="s">
        <v>114</v>
      </c>
      <c r="B72" t="s">
        <v>382</v>
      </c>
      <c r="C72">
        <v>90000</v>
      </c>
      <c r="D72">
        <f>49914.86+500</f>
        <v>50414.86</v>
      </c>
      <c r="E72">
        <v>77000</v>
      </c>
      <c r="F72">
        <v>80000</v>
      </c>
    </row>
    <row r="73" spans="1:6" ht="24.95" customHeight="1">
      <c r="A73" t="s">
        <v>353</v>
      </c>
      <c r="B73" t="s">
        <v>113</v>
      </c>
      <c r="C73">
        <v>0</v>
      </c>
      <c r="D73">
        <v>0</v>
      </c>
      <c r="E73">
        <v>0</v>
      </c>
      <c r="F73">
        <v>0</v>
      </c>
    </row>
    <row r="74" spans="1:6" ht="24.95" customHeight="1">
      <c r="A74" t="s">
        <v>322</v>
      </c>
      <c r="B74" t="s">
        <v>115</v>
      </c>
      <c r="C74">
        <f>SUM(C70:C73)</f>
        <v>90102</v>
      </c>
      <c r="D74">
        <f>SUM(D70:D73)</f>
        <v>50421.07</v>
      </c>
      <c r="E74">
        <f>SUM(E70:E73)</f>
        <v>77008</v>
      </c>
      <c r="F74">
        <f>SUM(F70:F73)</f>
        <v>80015</v>
      </c>
    </row>
    <row r="75" spans="1:6" ht="24.95" customHeight="1">
      <c r="B75" t="s">
        <v>116</v>
      </c>
    </row>
    <row r="76" spans="1:6" ht="37.5" customHeight="1">
      <c r="B76" t="s">
        <v>368</v>
      </c>
      <c r="C76">
        <v>8344.89</v>
      </c>
      <c r="D76">
        <v>8292.51</v>
      </c>
      <c r="E76">
        <v>8292.51</v>
      </c>
      <c r="F76">
        <v>8292.51</v>
      </c>
    </row>
    <row r="77" spans="1:6" ht="24.95" customHeight="1">
      <c r="B77" t="s">
        <v>117</v>
      </c>
      <c r="C77">
        <f>SUM(C68+C74+C76)</f>
        <v>120198.39</v>
      </c>
      <c r="D77">
        <f>SUM(D68+D74+D76)</f>
        <v>75923.327999999994</v>
      </c>
      <c r="E77">
        <f>SUM(E68+E74+E76)</f>
        <v>106226.73</v>
      </c>
      <c r="F77">
        <f>SUM(F68+F74+F76)</f>
        <v>113222.70999999999</v>
      </c>
    </row>
    <row r="78" spans="1:6" ht="24.95" customHeight="1">
      <c r="A78" s="1" t="s">
        <v>319</v>
      </c>
      <c r="B78" s="1"/>
      <c r="C78" s="1"/>
    </row>
    <row r="79" spans="1:6" ht="56.25" customHeight="1">
      <c r="A79" t="s">
        <v>1</v>
      </c>
      <c r="B79" t="s">
        <v>2</v>
      </c>
      <c r="C79" t="s">
        <v>364</v>
      </c>
      <c r="D79" t="s">
        <v>378</v>
      </c>
      <c r="E79" t="s">
        <v>376</v>
      </c>
      <c r="F79" t="s">
        <v>394</v>
      </c>
    </row>
    <row r="80" spans="1:6" ht="24.95" customHeight="1">
      <c r="B80" t="s">
        <v>3</v>
      </c>
    </row>
    <row r="81" spans="1:6" ht="24.95" customHeight="1">
      <c r="B81" t="s">
        <v>323</v>
      </c>
    </row>
    <row r="82" spans="1:6" ht="33" customHeight="1">
      <c r="A82" t="s">
        <v>118</v>
      </c>
      <c r="B82" t="s">
        <v>119</v>
      </c>
      <c r="C82">
        <v>80</v>
      </c>
      <c r="D82">
        <v>49.05</v>
      </c>
      <c r="E82">
        <v>65.400000000000006</v>
      </c>
      <c r="F82">
        <v>80</v>
      </c>
    </row>
    <row r="83" spans="1:6" ht="24.95" customHeight="1">
      <c r="A83" t="s">
        <v>120</v>
      </c>
      <c r="B83" t="s">
        <v>121</v>
      </c>
      <c r="C83">
        <v>460</v>
      </c>
      <c r="D83">
        <v>210.1</v>
      </c>
      <c r="E83">
        <v>280.10000000000002</v>
      </c>
      <c r="F83">
        <v>360</v>
      </c>
    </row>
    <row r="84" spans="1:6" ht="24.95" customHeight="1">
      <c r="A84" t="s">
        <v>122</v>
      </c>
      <c r="B84" t="s">
        <v>123</v>
      </c>
      <c r="C84">
        <v>700</v>
      </c>
      <c r="D84">
        <v>547.70000000000005</v>
      </c>
      <c r="E84">
        <v>730.4</v>
      </c>
      <c r="F84">
        <v>700</v>
      </c>
    </row>
    <row r="85" spans="1:6" ht="24.95" customHeight="1">
      <c r="A85" t="s">
        <v>124</v>
      </c>
      <c r="B85" t="s">
        <v>125</v>
      </c>
      <c r="C85">
        <v>2</v>
      </c>
      <c r="D85">
        <v>2E-3</v>
      </c>
      <c r="E85">
        <v>2</v>
      </c>
      <c r="F85">
        <v>0</v>
      </c>
    </row>
    <row r="86" spans="1:6" ht="24.95" customHeight="1">
      <c r="A86" t="s">
        <v>126</v>
      </c>
      <c r="B86" t="s">
        <v>127</v>
      </c>
      <c r="C86">
        <v>3</v>
      </c>
      <c r="D86">
        <f>2.25+1.35+2.21</f>
        <v>5.8100000000000005</v>
      </c>
      <c r="E86">
        <v>7</v>
      </c>
      <c r="F86">
        <v>10</v>
      </c>
    </row>
    <row r="87" spans="1:6" ht="31.5" customHeight="1">
      <c r="A87" t="s">
        <v>128</v>
      </c>
      <c r="B87" t="s">
        <v>129</v>
      </c>
      <c r="C87">
        <v>12</v>
      </c>
      <c r="D87">
        <v>2.65</v>
      </c>
      <c r="E87">
        <v>4</v>
      </c>
      <c r="F87">
        <v>10</v>
      </c>
    </row>
    <row r="88" spans="1:6" ht="24.75" customHeight="1">
      <c r="A88" t="s">
        <v>131</v>
      </c>
      <c r="B88" t="s">
        <v>132</v>
      </c>
      <c r="C88">
        <v>670</v>
      </c>
      <c r="D88">
        <f>377.6+8.48</f>
        <v>386.08000000000004</v>
      </c>
      <c r="E88">
        <v>536</v>
      </c>
      <c r="F88">
        <v>700</v>
      </c>
    </row>
    <row r="89" spans="1:6" ht="29.25" customHeight="1">
      <c r="A89" t="s">
        <v>133</v>
      </c>
      <c r="B89" t="s">
        <v>134</v>
      </c>
      <c r="C89">
        <v>26</v>
      </c>
      <c r="D89">
        <v>48.12</v>
      </c>
      <c r="E89">
        <v>95</v>
      </c>
      <c r="F89">
        <v>100</v>
      </c>
    </row>
    <row r="90" spans="1:6" ht="33" customHeight="1">
      <c r="A90" t="s">
        <v>135</v>
      </c>
      <c r="B90" t="s">
        <v>136</v>
      </c>
      <c r="C90">
        <v>10</v>
      </c>
      <c r="D90">
        <v>21.53</v>
      </c>
      <c r="E90">
        <v>25</v>
      </c>
      <c r="F90">
        <v>30</v>
      </c>
    </row>
    <row r="91" spans="1:6" ht="24.95" customHeight="1">
      <c r="A91" t="s">
        <v>360</v>
      </c>
      <c r="B91" t="s">
        <v>130</v>
      </c>
      <c r="C91">
        <v>21</v>
      </c>
      <c r="D91">
        <v>30.5</v>
      </c>
      <c r="E91">
        <v>30</v>
      </c>
      <c r="F91">
        <v>35</v>
      </c>
    </row>
    <row r="92" spans="1:6" ht="33.75" customHeight="1">
      <c r="A92" t="s">
        <v>245</v>
      </c>
      <c r="B92" t="s">
        <v>246</v>
      </c>
      <c r="C92">
        <v>20</v>
      </c>
      <c r="D92">
        <v>5.07</v>
      </c>
      <c r="E92">
        <v>6</v>
      </c>
      <c r="F92">
        <v>10</v>
      </c>
    </row>
    <row r="93" spans="1:6" ht="31.5" customHeight="1">
      <c r="A93" t="s">
        <v>247</v>
      </c>
      <c r="B93" t="s">
        <v>248</v>
      </c>
      <c r="C93">
        <v>1</v>
      </c>
      <c r="D93">
        <v>0</v>
      </c>
      <c r="E93">
        <v>1</v>
      </c>
      <c r="F93">
        <v>1.5</v>
      </c>
    </row>
    <row r="94" spans="1:6" ht="24.95" customHeight="1">
      <c r="B94" t="s">
        <v>137</v>
      </c>
      <c r="C94">
        <f>SUM(C82:C93)</f>
        <v>2005</v>
      </c>
      <c r="D94">
        <f>SUM(D82:D93)</f>
        <v>1306.6119999999996</v>
      </c>
      <c r="E94">
        <f>SUM(E82:E93)</f>
        <v>1781.9</v>
      </c>
      <c r="F94">
        <f>SUM(F82:F93)</f>
        <v>2036.5</v>
      </c>
    </row>
    <row r="95" spans="1:6" ht="24.95" customHeight="1">
      <c r="B95" t="s">
        <v>324</v>
      </c>
    </row>
    <row r="96" spans="1:6" ht="24.95" customHeight="1">
      <c r="A96" t="s">
        <v>138</v>
      </c>
      <c r="B96" t="s">
        <v>139</v>
      </c>
      <c r="C96">
        <v>40</v>
      </c>
      <c r="D96">
        <v>1.66</v>
      </c>
      <c r="E96">
        <v>5</v>
      </c>
      <c r="F96">
        <v>10</v>
      </c>
    </row>
    <row r="97" spans="1:6" ht="24.95" customHeight="1">
      <c r="A97" t="s">
        <v>140</v>
      </c>
      <c r="B97" t="s">
        <v>141</v>
      </c>
      <c r="C97">
        <v>70</v>
      </c>
      <c r="D97">
        <v>1.47</v>
      </c>
      <c r="E97">
        <v>2.5</v>
      </c>
      <c r="F97">
        <v>10</v>
      </c>
    </row>
    <row r="98" spans="1:6" ht="24.95" customHeight="1">
      <c r="A98" t="s">
        <v>142</v>
      </c>
      <c r="B98" t="s">
        <v>143</v>
      </c>
      <c r="C98">
        <v>100</v>
      </c>
      <c r="D98">
        <v>57.72</v>
      </c>
      <c r="E98">
        <v>80</v>
      </c>
      <c r="F98">
        <v>100</v>
      </c>
    </row>
    <row r="99" spans="1:6" ht="24.95" customHeight="1">
      <c r="A99" t="s">
        <v>144</v>
      </c>
      <c r="B99" t="s">
        <v>145</v>
      </c>
      <c r="C99">
        <v>45</v>
      </c>
      <c r="D99">
        <v>27.62</v>
      </c>
      <c r="E99">
        <v>45</v>
      </c>
      <c r="F99">
        <v>45</v>
      </c>
    </row>
    <row r="100" spans="1:6" ht="30" customHeight="1">
      <c r="A100" t="s">
        <v>146</v>
      </c>
      <c r="B100" t="s">
        <v>147</v>
      </c>
      <c r="C100">
        <v>8</v>
      </c>
      <c r="D100">
        <v>5.95</v>
      </c>
      <c r="E100">
        <v>8</v>
      </c>
      <c r="F100">
        <v>8</v>
      </c>
    </row>
    <row r="101" spans="1:6" ht="31.5" customHeight="1">
      <c r="A101" t="s">
        <v>148</v>
      </c>
      <c r="B101" t="s">
        <v>149</v>
      </c>
      <c r="C101">
        <v>50</v>
      </c>
      <c r="D101">
        <v>12.61</v>
      </c>
      <c r="E101">
        <v>17</v>
      </c>
      <c r="F101">
        <v>20</v>
      </c>
    </row>
    <row r="102" spans="1:6" ht="24.95" customHeight="1">
      <c r="A102" t="s">
        <v>150</v>
      </c>
      <c r="B102" t="s">
        <v>151</v>
      </c>
      <c r="C102">
        <v>45</v>
      </c>
      <c r="D102">
        <v>38.75</v>
      </c>
      <c r="E102">
        <v>65</v>
      </c>
      <c r="F102">
        <v>75</v>
      </c>
    </row>
    <row r="103" spans="1:6" ht="24.95" customHeight="1">
      <c r="A103" t="s">
        <v>152</v>
      </c>
      <c r="B103" t="s">
        <v>153</v>
      </c>
      <c r="C103">
        <v>25</v>
      </c>
      <c r="D103">
        <v>15.99</v>
      </c>
      <c r="E103">
        <v>20</v>
      </c>
      <c r="F103">
        <v>20</v>
      </c>
    </row>
    <row r="104" spans="1:6" ht="33" customHeight="1">
      <c r="A104" t="s">
        <v>154</v>
      </c>
      <c r="B104" t="s">
        <v>155</v>
      </c>
      <c r="C104">
        <v>35</v>
      </c>
      <c r="D104">
        <v>16.84</v>
      </c>
      <c r="E104">
        <v>25</v>
      </c>
      <c r="F104">
        <v>25</v>
      </c>
    </row>
    <row r="105" spans="1:6" ht="28.5" customHeight="1">
      <c r="A105" t="s">
        <v>156</v>
      </c>
      <c r="B105" t="s">
        <v>157</v>
      </c>
      <c r="C105">
        <v>35</v>
      </c>
      <c r="D105">
        <v>11.57</v>
      </c>
      <c r="E105">
        <v>15</v>
      </c>
      <c r="F105">
        <v>20</v>
      </c>
    </row>
    <row r="106" spans="1:6" ht="30" customHeight="1">
      <c r="A106" t="s">
        <v>158</v>
      </c>
      <c r="B106" t="s">
        <v>366</v>
      </c>
      <c r="C106">
        <v>4800</v>
      </c>
      <c r="D106">
        <v>263.7</v>
      </c>
      <c r="E106">
        <v>265</v>
      </c>
      <c r="F106">
        <v>5400</v>
      </c>
    </row>
    <row r="107" spans="1:6" ht="24.95" customHeight="1">
      <c r="A107" t="s">
        <v>159</v>
      </c>
      <c r="B107" t="s">
        <v>160</v>
      </c>
      <c r="C107">
        <v>12</v>
      </c>
      <c r="D107">
        <v>0</v>
      </c>
      <c r="E107">
        <v>250</v>
      </c>
      <c r="F107">
        <v>400</v>
      </c>
    </row>
    <row r="108" spans="1:6" ht="30.75" customHeight="1">
      <c r="A108" t="s">
        <v>161</v>
      </c>
      <c r="B108" t="s">
        <v>162</v>
      </c>
      <c r="C108">
        <v>5</v>
      </c>
      <c r="D108">
        <v>0</v>
      </c>
      <c r="E108">
        <v>5</v>
      </c>
      <c r="F108">
        <v>5</v>
      </c>
    </row>
    <row r="109" spans="1:6" ht="31.5" customHeight="1">
      <c r="A109" t="s">
        <v>163</v>
      </c>
      <c r="B109" t="s">
        <v>164</v>
      </c>
      <c r="C109">
        <v>50</v>
      </c>
      <c r="D109">
        <v>6.55</v>
      </c>
      <c r="E109">
        <v>10</v>
      </c>
      <c r="F109">
        <v>150</v>
      </c>
    </row>
    <row r="110" spans="1:6" ht="24.95" customHeight="1">
      <c r="A110" t="s">
        <v>166</v>
      </c>
      <c r="B110" t="s">
        <v>167</v>
      </c>
      <c r="C110">
        <v>100</v>
      </c>
      <c r="D110">
        <v>13.63</v>
      </c>
      <c r="E110">
        <v>20</v>
      </c>
      <c r="F110">
        <v>50</v>
      </c>
    </row>
    <row r="111" spans="1:6" ht="24.95" customHeight="1">
      <c r="A111" t="s">
        <v>168</v>
      </c>
      <c r="B111" t="s">
        <v>169</v>
      </c>
      <c r="C111">
        <v>40</v>
      </c>
      <c r="D111">
        <v>3.72</v>
      </c>
      <c r="E111">
        <v>5</v>
      </c>
      <c r="F111">
        <v>30</v>
      </c>
    </row>
    <row r="112" spans="1:6" ht="24.95" customHeight="1">
      <c r="A112" t="s">
        <v>170</v>
      </c>
      <c r="B112" t="s">
        <v>171</v>
      </c>
      <c r="C112">
        <v>2</v>
      </c>
      <c r="D112">
        <v>0</v>
      </c>
      <c r="E112">
        <v>0</v>
      </c>
      <c r="F112">
        <v>20</v>
      </c>
    </row>
    <row r="113" spans="1:6" ht="24.95" customHeight="1">
      <c r="A113" t="s">
        <v>172</v>
      </c>
      <c r="B113" t="s">
        <v>173</v>
      </c>
      <c r="C113">
        <v>10</v>
      </c>
      <c r="D113">
        <v>0</v>
      </c>
      <c r="E113">
        <v>5</v>
      </c>
      <c r="F113">
        <v>25</v>
      </c>
    </row>
    <row r="114" spans="1:6" ht="24.95" customHeight="1">
      <c r="A114" t="s">
        <v>352</v>
      </c>
      <c r="B114" t="s">
        <v>165</v>
      </c>
      <c r="C114">
        <v>10</v>
      </c>
      <c r="D114">
        <v>0</v>
      </c>
      <c r="E114">
        <v>5</v>
      </c>
      <c r="F114">
        <v>10</v>
      </c>
    </row>
    <row r="115" spans="1:6" ht="30" customHeight="1">
      <c r="A115" t="s">
        <v>354</v>
      </c>
      <c r="B115" t="s">
        <v>355</v>
      </c>
      <c r="C115">
        <v>0</v>
      </c>
      <c r="D115">
        <v>0</v>
      </c>
      <c r="E115">
        <v>0</v>
      </c>
      <c r="F115">
        <v>0</v>
      </c>
    </row>
    <row r="116" spans="1:6" ht="24.95" customHeight="1">
      <c r="B116" t="s">
        <v>137</v>
      </c>
      <c r="C116">
        <f>SUM(C96:C115)</f>
        <v>5482</v>
      </c>
      <c r="D116">
        <f>SUM(D96:D115)</f>
        <v>477.78000000000003</v>
      </c>
      <c r="E116">
        <f>SUM(E96:E115)</f>
        <v>847.5</v>
      </c>
      <c r="F116">
        <f>SUM(F96:F115)</f>
        <v>6423</v>
      </c>
    </row>
    <row r="117" spans="1:6" ht="24.95" customHeight="1">
      <c r="B117" t="s">
        <v>325</v>
      </c>
    </row>
    <row r="118" spans="1:6" ht="24.95" customHeight="1">
      <c r="A118" t="s">
        <v>174</v>
      </c>
      <c r="B118" t="s">
        <v>175</v>
      </c>
      <c r="C118">
        <v>0</v>
      </c>
      <c r="D118">
        <v>0</v>
      </c>
      <c r="E118">
        <v>30</v>
      </c>
      <c r="F118">
        <v>100</v>
      </c>
    </row>
    <row r="119" spans="1:6" ht="24.95" customHeight="1">
      <c r="A119" t="s">
        <v>176</v>
      </c>
      <c r="B119" t="s">
        <v>177</v>
      </c>
      <c r="C119">
        <v>5</v>
      </c>
      <c r="D119">
        <v>2.93</v>
      </c>
      <c r="E119">
        <v>5</v>
      </c>
      <c r="F119">
        <v>10</v>
      </c>
    </row>
    <row r="120" spans="1:6" ht="24.95" customHeight="1">
      <c r="A120" t="s">
        <v>178</v>
      </c>
      <c r="B120" t="s">
        <v>179</v>
      </c>
      <c r="C120">
        <v>15</v>
      </c>
      <c r="D120">
        <v>9.9600000000000009</v>
      </c>
      <c r="E120">
        <v>15</v>
      </c>
      <c r="F120">
        <v>20</v>
      </c>
    </row>
    <row r="121" spans="1:6" ht="24.95" customHeight="1">
      <c r="A121" t="s">
        <v>180</v>
      </c>
      <c r="B121" t="s">
        <v>181</v>
      </c>
      <c r="C121">
        <v>45</v>
      </c>
      <c r="D121">
        <v>9.69</v>
      </c>
      <c r="E121">
        <v>15</v>
      </c>
      <c r="F121">
        <v>25</v>
      </c>
    </row>
    <row r="122" spans="1:6" ht="24.95" customHeight="1">
      <c r="B122" t="s">
        <v>137</v>
      </c>
      <c r="C122">
        <f>SUM(C118:C121)</f>
        <v>65</v>
      </c>
      <c r="D122">
        <f>SUM(D118:D121)</f>
        <v>22.58</v>
      </c>
      <c r="E122">
        <f>SUM(E118:E121)</f>
        <v>65</v>
      </c>
      <c r="F122">
        <f>SUM(F118:F121)</f>
        <v>155</v>
      </c>
    </row>
    <row r="123" spans="1:6" ht="24.95" customHeight="1">
      <c r="B123" t="s">
        <v>370</v>
      </c>
    </row>
    <row r="124" spans="1:6" ht="32.25" customHeight="1">
      <c r="A124" t="s">
        <v>182</v>
      </c>
      <c r="B124" t="s">
        <v>183</v>
      </c>
      <c r="C124">
        <v>80</v>
      </c>
      <c r="D124">
        <v>28.1</v>
      </c>
      <c r="E124">
        <v>35</v>
      </c>
      <c r="F124">
        <v>50</v>
      </c>
    </row>
    <row r="125" spans="1:6" ht="56.25" customHeight="1">
      <c r="A125" t="s">
        <v>185</v>
      </c>
      <c r="B125" t="s">
        <v>383</v>
      </c>
      <c r="C125">
        <v>500</v>
      </c>
      <c r="D125">
        <v>0</v>
      </c>
      <c r="E125">
        <v>0</v>
      </c>
      <c r="F125">
        <v>500</v>
      </c>
    </row>
    <row r="126" spans="1:6" ht="30.75" customHeight="1">
      <c r="A126" t="s">
        <v>347</v>
      </c>
      <c r="B126" t="s">
        <v>379</v>
      </c>
      <c r="C126">
        <v>2</v>
      </c>
      <c r="D126">
        <v>1.67</v>
      </c>
      <c r="E126">
        <v>2</v>
      </c>
      <c r="F126">
        <v>10</v>
      </c>
    </row>
    <row r="127" spans="1:6" ht="24.95" customHeight="1">
      <c r="A127" t="s">
        <v>356</v>
      </c>
      <c r="B127" t="s">
        <v>357</v>
      </c>
      <c r="C127">
        <v>100</v>
      </c>
      <c r="D127">
        <v>40</v>
      </c>
      <c r="E127">
        <v>50</v>
      </c>
      <c r="F127">
        <v>200</v>
      </c>
    </row>
    <row r="128" spans="1:6" ht="33" customHeight="1">
      <c r="A128" t="s">
        <v>348</v>
      </c>
      <c r="B128" t="s">
        <v>184</v>
      </c>
      <c r="C128">
        <v>25</v>
      </c>
      <c r="D128">
        <v>2.44</v>
      </c>
      <c r="E128">
        <v>5</v>
      </c>
      <c r="F128">
        <v>10</v>
      </c>
    </row>
    <row r="129" spans="1:6" ht="32.25" customHeight="1">
      <c r="A129" t="s">
        <v>361</v>
      </c>
      <c r="B129" t="s">
        <v>359</v>
      </c>
      <c r="C129">
        <v>1000</v>
      </c>
      <c r="D129">
        <v>0</v>
      </c>
      <c r="E129">
        <v>0</v>
      </c>
      <c r="F129">
        <v>500</v>
      </c>
    </row>
    <row r="130" spans="1:6" ht="24.95" customHeight="1">
      <c r="B130" t="s">
        <v>137</v>
      </c>
      <c r="C130">
        <f>SUM(C124:C129)</f>
        <v>1707</v>
      </c>
      <c r="D130">
        <f>SUM(D124:D129)</f>
        <v>72.210000000000008</v>
      </c>
      <c r="E130">
        <f>SUM(E124:E129)</f>
        <v>92</v>
      </c>
      <c r="F130">
        <f>SUM(F124:F129)</f>
        <v>1270</v>
      </c>
    </row>
    <row r="131" spans="1:6" ht="24.95" customHeight="1">
      <c r="B131" t="s">
        <v>186</v>
      </c>
    </row>
    <row r="132" spans="1:6" ht="24.95" customHeight="1">
      <c r="A132" t="s">
        <v>187</v>
      </c>
      <c r="B132" t="s">
        <v>395</v>
      </c>
      <c r="C132">
        <v>1</v>
      </c>
      <c r="D132">
        <v>0</v>
      </c>
      <c r="E132">
        <v>0</v>
      </c>
      <c r="F132">
        <v>100</v>
      </c>
    </row>
    <row r="133" spans="1:6" ht="24.95" customHeight="1">
      <c r="A133" t="s">
        <v>189</v>
      </c>
      <c r="B133" t="s">
        <v>188</v>
      </c>
      <c r="C133">
        <v>25</v>
      </c>
      <c r="D133">
        <v>10.7</v>
      </c>
      <c r="E133">
        <v>20</v>
      </c>
      <c r="F133">
        <v>45</v>
      </c>
    </row>
    <row r="134" spans="1:6" ht="24.95" customHeight="1">
      <c r="A134" t="s">
        <v>191</v>
      </c>
      <c r="B134" t="s">
        <v>190</v>
      </c>
      <c r="C134">
        <v>10</v>
      </c>
      <c r="D134">
        <v>0</v>
      </c>
      <c r="E134">
        <v>0</v>
      </c>
      <c r="F134">
        <v>10</v>
      </c>
    </row>
    <row r="135" spans="1:6" ht="24.95" customHeight="1">
      <c r="A135" t="s">
        <v>194</v>
      </c>
      <c r="B135" t="s">
        <v>192</v>
      </c>
      <c r="C135">
        <v>150</v>
      </c>
      <c r="D135">
        <v>72.75</v>
      </c>
      <c r="E135">
        <v>100</v>
      </c>
      <c r="F135">
        <v>100</v>
      </c>
    </row>
    <row r="136" spans="1:6" ht="24.95" customHeight="1">
      <c r="A136" t="s">
        <v>195</v>
      </c>
      <c r="B136" t="s">
        <v>387</v>
      </c>
      <c r="C136">
        <v>12</v>
      </c>
      <c r="D136">
        <v>0</v>
      </c>
      <c r="E136">
        <v>0</v>
      </c>
      <c r="F136">
        <v>10</v>
      </c>
    </row>
    <row r="137" spans="1:6" ht="24.95" customHeight="1">
      <c r="A137" t="s">
        <v>197</v>
      </c>
      <c r="B137" t="s">
        <v>196</v>
      </c>
      <c r="C137">
        <v>0</v>
      </c>
      <c r="D137">
        <v>0</v>
      </c>
      <c r="E137">
        <v>0</v>
      </c>
      <c r="F137">
        <v>0</v>
      </c>
    </row>
    <row r="138" spans="1:6" ht="24.95" customHeight="1">
      <c r="A138" t="s">
        <v>199</v>
      </c>
      <c r="B138" t="s">
        <v>198</v>
      </c>
      <c r="C138">
        <v>6</v>
      </c>
      <c r="D138">
        <v>6.78</v>
      </c>
      <c r="E138">
        <v>8</v>
      </c>
      <c r="F138">
        <v>10</v>
      </c>
    </row>
    <row r="139" spans="1:6" ht="24.95" customHeight="1">
      <c r="A139" t="s">
        <v>201</v>
      </c>
      <c r="B139" t="s">
        <v>200</v>
      </c>
      <c r="C139">
        <v>30</v>
      </c>
      <c r="D139">
        <v>1.86</v>
      </c>
      <c r="E139">
        <v>3</v>
      </c>
      <c r="F139">
        <v>10</v>
      </c>
    </row>
    <row r="140" spans="1:6" ht="24.95" customHeight="1">
      <c r="A140" t="s">
        <v>203</v>
      </c>
      <c r="B140" t="s">
        <v>202</v>
      </c>
      <c r="C140">
        <v>12</v>
      </c>
      <c r="D140">
        <v>0</v>
      </c>
      <c r="E140">
        <v>0</v>
      </c>
      <c r="F140">
        <v>0</v>
      </c>
    </row>
    <row r="141" spans="1:6" ht="24.95" customHeight="1">
      <c r="A141" t="s">
        <v>206</v>
      </c>
      <c r="B141" t="s">
        <v>204</v>
      </c>
      <c r="C141">
        <v>20</v>
      </c>
      <c r="D141">
        <v>57.29</v>
      </c>
      <c r="E141">
        <v>60</v>
      </c>
      <c r="F141">
        <v>0</v>
      </c>
    </row>
    <row r="142" spans="1:6" ht="24.95" customHeight="1">
      <c r="A142" t="s">
        <v>208</v>
      </c>
      <c r="B142" t="s">
        <v>207</v>
      </c>
      <c r="C142">
        <v>2.5</v>
      </c>
      <c r="D142">
        <v>0</v>
      </c>
      <c r="E142">
        <v>0</v>
      </c>
      <c r="F142">
        <v>0</v>
      </c>
    </row>
    <row r="143" spans="1:6" ht="24.95" customHeight="1">
      <c r="A143" t="s">
        <v>351</v>
      </c>
      <c r="B143" t="s">
        <v>193</v>
      </c>
      <c r="C143">
        <v>1</v>
      </c>
      <c r="D143">
        <v>0</v>
      </c>
      <c r="E143">
        <v>0</v>
      </c>
      <c r="F143">
        <v>0</v>
      </c>
    </row>
    <row r="144" spans="1:6" ht="24.95" customHeight="1">
      <c r="A144" t="s">
        <v>362</v>
      </c>
      <c r="B144" t="s">
        <v>205</v>
      </c>
      <c r="C144">
        <v>6</v>
      </c>
      <c r="D144">
        <v>0</v>
      </c>
      <c r="E144">
        <v>0</v>
      </c>
      <c r="F144">
        <v>1500</v>
      </c>
    </row>
    <row r="145" spans="1:6" ht="24.95" customHeight="1">
      <c r="A145" t="s">
        <v>374</v>
      </c>
      <c r="B145" t="s">
        <v>373</v>
      </c>
      <c r="C145">
        <v>1</v>
      </c>
      <c r="D145">
        <v>0.34</v>
      </c>
      <c r="E145">
        <v>0.5</v>
      </c>
      <c r="F145">
        <v>1</v>
      </c>
    </row>
    <row r="146" spans="1:6" ht="24.95" customHeight="1">
      <c r="B146" t="s">
        <v>137</v>
      </c>
      <c r="C146">
        <f>SUM(C132:C145)</f>
        <v>276.5</v>
      </c>
      <c r="D146">
        <f>SUM(D132:D145)</f>
        <v>149.72</v>
      </c>
      <c r="E146">
        <f>SUM(E132:E145)</f>
        <v>191.5</v>
      </c>
      <c r="F146">
        <f>SUM(F132:F145)</f>
        <v>1786</v>
      </c>
    </row>
    <row r="147" spans="1:6" ht="24.95" customHeight="1">
      <c r="B147" t="s">
        <v>320</v>
      </c>
    </row>
    <row r="148" spans="1:6" ht="24.95" customHeight="1">
      <c r="A148" t="s">
        <v>209</v>
      </c>
      <c r="B148" t="s">
        <v>210</v>
      </c>
      <c r="C148">
        <v>15</v>
      </c>
      <c r="D148">
        <v>5.86</v>
      </c>
      <c r="E148">
        <v>6</v>
      </c>
      <c r="F148">
        <v>15</v>
      </c>
    </row>
    <row r="149" spans="1:6" ht="24.95" customHeight="1">
      <c r="A149" t="s">
        <v>211</v>
      </c>
      <c r="B149" t="s">
        <v>212</v>
      </c>
      <c r="C149">
        <v>40</v>
      </c>
      <c r="D149">
        <v>1.17</v>
      </c>
      <c r="E149">
        <v>3</v>
      </c>
      <c r="F149">
        <v>30</v>
      </c>
    </row>
    <row r="150" spans="1:6" ht="24.95" customHeight="1">
      <c r="B150" t="s">
        <v>137</v>
      </c>
      <c r="C150">
        <f>SUM(C148:C149)</f>
        <v>55</v>
      </c>
      <c r="D150">
        <f>SUM(D148:D149)</f>
        <v>7.03</v>
      </c>
      <c r="E150">
        <f>SUM(E148:E149)</f>
        <v>9</v>
      </c>
      <c r="F150">
        <f>SUM(F148:F149)</f>
        <v>45</v>
      </c>
    </row>
    <row r="151" spans="1:6" ht="31.5" customHeight="1">
      <c r="B151" t="s">
        <v>401</v>
      </c>
    </row>
    <row r="152" spans="1:6" ht="24.95" customHeight="1">
      <c r="A152" t="s">
        <v>213</v>
      </c>
      <c r="B152" t="s">
        <v>214</v>
      </c>
      <c r="C152">
        <v>0</v>
      </c>
      <c r="D152">
        <v>0</v>
      </c>
      <c r="E152">
        <v>0</v>
      </c>
      <c r="F152">
        <v>10</v>
      </c>
    </row>
    <row r="153" spans="1:6" ht="24.95" customHeight="1">
      <c r="A153" t="s">
        <v>215</v>
      </c>
      <c r="B153" t="s">
        <v>339</v>
      </c>
      <c r="C153">
        <v>0</v>
      </c>
      <c r="D153">
        <v>0</v>
      </c>
      <c r="E153">
        <v>0</v>
      </c>
      <c r="F153">
        <v>0</v>
      </c>
    </row>
    <row r="154" spans="1:6" ht="33.75" customHeight="1">
      <c r="A154" t="s">
        <v>216</v>
      </c>
      <c r="B154" t="s">
        <v>340</v>
      </c>
      <c r="C154">
        <v>40</v>
      </c>
      <c r="D154">
        <v>0</v>
      </c>
      <c r="E154">
        <v>0</v>
      </c>
      <c r="F154">
        <v>50</v>
      </c>
    </row>
    <row r="155" spans="1:6" ht="24.95" customHeight="1">
      <c r="A155" t="s">
        <v>217</v>
      </c>
      <c r="B155" t="s">
        <v>218</v>
      </c>
      <c r="C155">
        <v>50</v>
      </c>
      <c r="D155">
        <v>23.24</v>
      </c>
      <c r="E155">
        <v>40</v>
      </c>
      <c r="F155">
        <v>100</v>
      </c>
    </row>
    <row r="156" spans="1:6" ht="24.95" customHeight="1">
      <c r="A156" t="s">
        <v>219</v>
      </c>
      <c r="B156" t="s">
        <v>220</v>
      </c>
      <c r="C156">
        <v>1500</v>
      </c>
      <c r="D156">
        <v>148.91999999999999</v>
      </c>
      <c r="E156">
        <v>350</v>
      </c>
      <c r="F156">
        <v>1500</v>
      </c>
    </row>
    <row r="157" spans="1:6" ht="24.95" customHeight="1">
      <c r="A157" t="s">
        <v>221</v>
      </c>
      <c r="B157" t="s">
        <v>222</v>
      </c>
      <c r="C157">
        <v>15</v>
      </c>
      <c r="D157">
        <v>1.56</v>
      </c>
      <c r="E157">
        <v>5</v>
      </c>
      <c r="F157">
        <v>200</v>
      </c>
    </row>
    <row r="158" spans="1:6" ht="24.95" customHeight="1">
      <c r="A158" t="s">
        <v>363</v>
      </c>
      <c r="B158" t="s">
        <v>223</v>
      </c>
      <c r="C158">
        <v>10</v>
      </c>
      <c r="D158">
        <v>0</v>
      </c>
      <c r="E158">
        <v>0</v>
      </c>
      <c r="F158">
        <v>0</v>
      </c>
    </row>
    <row r="159" spans="1:6" ht="24.95" customHeight="1">
      <c r="B159" t="s">
        <v>137</v>
      </c>
      <c r="C159">
        <f>SUM(C152:C158)</f>
        <v>1615</v>
      </c>
      <c r="D159">
        <f>SUM(D152:D158)</f>
        <v>173.72</v>
      </c>
      <c r="E159">
        <f>SUM(E152:E158)</f>
        <v>395</v>
      </c>
      <c r="F159">
        <f>SUM(F152:F158)</f>
        <v>1860</v>
      </c>
    </row>
    <row r="160" spans="1:6" ht="24.95" customHeight="1">
      <c r="B160" t="s">
        <v>326</v>
      </c>
    </row>
    <row r="161" spans="1:6" ht="24.95" customHeight="1">
      <c r="A161" t="s">
        <v>224</v>
      </c>
      <c r="B161" t="s">
        <v>227</v>
      </c>
      <c r="C161">
        <v>60</v>
      </c>
      <c r="D161">
        <v>6.56</v>
      </c>
      <c r="E161">
        <v>8</v>
      </c>
      <c r="F161">
        <v>200</v>
      </c>
    </row>
    <row r="162" spans="1:6" ht="24.95" customHeight="1">
      <c r="A162" t="s">
        <v>226</v>
      </c>
      <c r="B162" t="s">
        <v>225</v>
      </c>
      <c r="C162">
        <v>40</v>
      </c>
      <c r="D162">
        <v>1.24</v>
      </c>
      <c r="E162">
        <v>2</v>
      </c>
      <c r="F162">
        <v>5</v>
      </c>
    </row>
    <row r="163" spans="1:6" ht="24.95" customHeight="1">
      <c r="B163" t="s">
        <v>137</v>
      </c>
      <c r="C163">
        <f>SUM(C161:C162)</f>
        <v>100</v>
      </c>
      <c r="D163">
        <f>SUM(D161:D162)</f>
        <v>7.8</v>
      </c>
      <c r="E163">
        <f>SUM(E161:E162)</f>
        <v>10</v>
      </c>
      <c r="F163">
        <f>SUM(F161:F162)</f>
        <v>205</v>
      </c>
    </row>
    <row r="164" spans="1:6" ht="24.95" customHeight="1">
      <c r="B164" t="s">
        <v>228</v>
      </c>
    </row>
    <row r="165" spans="1:6" ht="24.95" customHeight="1">
      <c r="A165" t="s">
        <v>229</v>
      </c>
      <c r="B165" t="s">
        <v>230</v>
      </c>
      <c r="C165">
        <v>5</v>
      </c>
      <c r="D165">
        <v>2.21</v>
      </c>
      <c r="E165">
        <v>3</v>
      </c>
      <c r="F165">
        <v>10</v>
      </c>
    </row>
    <row r="166" spans="1:6" ht="24.95" customHeight="1">
      <c r="A166" t="s">
        <v>233</v>
      </c>
      <c r="B166" t="s">
        <v>234</v>
      </c>
      <c r="C166">
        <v>170</v>
      </c>
      <c r="D166">
        <v>126.99</v>
      </c>
      <c r="E166">
        <v>170</v>
      </c>
      <c r="F166">
        <v>180</v>
      </c>
    </row>
    <row r="167" spans="1:6" ht="24.95" customHeight="1">
      <c r="A167" t="s">
        <v>235</v>
      </c>
      <c r="B167" t="s">
        <v>236</v>
      </c>
      <c r="C167">
        <v>10</v>
      </c>
      <c r="D167">
        <v>0.11</v>
      </c>
      <c r="E167">
        <v>0.2</v>
      </c>
      <c r="F167">
        <v>15</v>
      </c>
    </row>
    <row r="168" spans="1:6" ht="24.95" customHeight="1">
      <c r="A168" t="s">
        <v>349</v>
      </c>
      <c r="B168" t="s">
        <v>231</v>
      </c>
      <c r="C168">
        <v>40</v>
      </c>
      <c r="D168">
        <f>33.64+0.68</f>
        <v>34.32</v>
      </c>
      <c r="E168">
        <v>50</v>
      </c>
      <c r="F168">
        <v>70</v>
      </c>
    </row>
    <row r="169" spans="1:6" ht="24.95" customHeight="1">
      <c r="A169" t="s">
        <v>350</v>
      </c>
      <c r="B169" t="s">
        <v>232</v>
      </c>
      <c r="C169">
        <v>20</v>
      </c>
      <c r="D169">
        <f>5.63+2.82</f>
        <v>8.4499999999999993</v>
      </c>
      <c r="E169">
        <v>9</v>
      </c>
      <c r="F169">
        <v>15</v>
      </c>
    </row>
    <row r="170" spans="1:6" ht="24.95" customHeight="1">
      <c r="A170">
        <v>2009006</v>
      </c>
      <c r="B170" t="s">
        <v>396</v>
      </c>
      <c r="C170">
        <v>0</v>
      </c>
      <c r="D170">
        <v>0</v>
      </c>
      <c r="E170">
        <v>0</v>
      </c>
      <c r="F170">
        <v>40</v>
      </c>
    </row>
    <row r="171" spans="1:6" ht="24.95" customHeight="1">
      <c r="B171" t="s">
        <v>137</v>
      </c>
      <c r="C171">
        <f>SUM(C165:C170)</f>
        <v>245</v>
      </c>
      <c r="D171">
        <f>SUM(D165:D170)</f>
        <v>172.07999999999998</v>
      </c>
      <c r="E171">
        <f>SUM(E165:E170)</f>
        <v>232.2</v>
      </c>
      <c r="F171">
        <f>SUM(F165:F170)</f>
        <v>330</v>
      </c>
    </row>
    <row r="172" spans="1:6" ht="24.95" customHeight="1">
      <c r="B172" t="s">
        <v>237</v>
      </c>
    </row>
    <row r="173" spans="1:6" ht="24.95" customHeight="1">
      <c r="A173" t="s">
        <v>238</v>
      </c>
      <c r="B173" t="s">
        <v>239</v>
      </c>
      <c r="C173">
        <v>68</v>
      </c>
      <c r="D173">
        <v>44.91</v>
      </c>
      <c r="E173">
        <v>70</v>
      </c>
      <c r="F173">
        <v>100</v>
      </c>
    </row>
    <row r="174" spans="1:6" ht="24.95" customHeight="1">
      <c r="A174" t="s">
        <v>240</v>
      </c>
      <c r="B174" t="s">
        <v>241</v>
      </c>
      <c r="C174">
        <v>100</v>
      </c>
      <c r="D174">
        <v>42.87</v>
      </c>
      <c r="E174">
        <v>60</v>
      </c>
      <c r="F174">
        <v>70</v>
      </c>
    </row>
    <row r="175" spans="1:6" ht="24.95" customHeight="1">
      <c r="B175" t="s">
        <v>137</v>
      </c>
      <c r="C175">
        <f>SUM(C173:C174)</f>
        <v>168</v>
      </c>
      <c r="D175">
        <f>SUM(D173:D174)</f>
        <v>87.78</v>
      </c>
      <c r="E175">
        <f>SUM(E173:E174)</f>
        <v>130</v>
      </c>
      <c r="F175">
        <f>SUM(F173:F174)</f>
        <v>170</v>
      </c>
    </row>
    <row r="176" spans="1:6" ht="24.95" customHeight="1">
      <c r="B176" t="s">
        <v>327</v>
      </c>
    </row>
    <row r="177" spans="1:6" ht="47.25" customHeight="1">
      <c r="A177" t="s">
        <v>242</v>
      </c>
      <c r="B177" t="s">
        <v>243</v>
      </c>
      <c r="C177">
        <v>50</v>
      </c>
      <c r="D177">
        <v>4.7</v>
      </c>
      <c r="E177">
        <v>35</v>
      </c>
      <c r="F177">
        <v>400</v>
      </c>
    </row>
    <row r="178" spans="1:6" ht="30" customHeight="1">
      <c r="A178" t="s">
        <v>244</v>
      </c>
      <c r="B178" t="s">
        <v>372</v>
      </c>
      <c r="C178">
        <v>12000</v>
      </c>
      <c r="D178">
        <v>0</v>
      </c>
      <c r="E178">
        <v>0</v>
      </c>
      <c r="F178">
        <v>2000</v>
      </c>
    </row>
    <row r="179" spans="1:6" ht="30" customHeight="1">
      <c r="A179" t="s">
        <v>329</v>
      </c>
      <c r="B179" t="s">
        <v>341</v>
      </c>
      <c r="C179">
        <v>100</v>
      </c>
      <c r="D179">
        <v>46.65</v>
      </c>
      <c r="E179">
        <v>47</v>
      </c>
      <c r="F179">
        <v>150</v>
      </c>
    </row>
    <row r="180" spans="1:6" ht="30" customHeight="1">
      <c r="A180" t="s">
        <v>330</v>
      </c>
      <c r="B180" t="s">
        <v>358</v>
      </c>
      <c r="C180">
        <v>15000</v>
      </c>
      <c r="D180">
        <v>0</v>
      </c>
      <c r="E180">
        <v>0</v>
      </c>
      <c r="F180">
        <v>14200</v>
      </c>
    </row>
    <row r="181" spans="1:6" ht="30" customHeight="1">
      <c r="A181" t="s">
        <v>334</v>
      </c>
      <c r="B181" t="s">
        <v>402</v>
      </c>
      <c r="C181">
        <v>0</v>
      </c>
      <c r="D181">
        <v>0</v>
      </c>
      <c r="E181">
        <v>0</v>
      </c>
      <c r="F181">
        <v>20</v>
      </c>
    </row>
    <row r="182" spans="1:6" ht="30" customHeight="1">
      <c r="A182" t="s">
        <v>335</v>
      </c>
      <c r="B182" t="s">
        <v>332</v>
      </c>
      <c r="C182">
        <v>500</v>
      </c>
      <c r="D182">
        <v>0</v>
      </c>
      <c r="E182">
        <v>0</v>
      </c>
      <c r="F182">
        <v>1000</v>
      </c>
    </row>
    <row r="183" spans="1:6" ht="30" customHeight="1">
      <c r="A183" t="s">
        <v>336</v>
      </c>
      <c r="B183" t="s">
        <v>333</v>
      </c>
      <c r="C183">
        <v>800</v>
      </c>
      <c r="D183">
        <v>126.4</v>
      </c>
      <c r="E183">
        <v>400</v>
      </c>
      <c r="F183">
        <v>600</v>
      </c>
    </row>
    <row r="184" spans="1:6" ht="30" customHeight="1">
      <c r="A184" t="s">
        <v>337</v>
      </c>
      <c r="B184" t="s">
        <v>328</v>
      </c>
      <c r="C184">
        <v>100</v>
      </c>
      <c r="D184">
        <v>0</v>
      </c>
      <c r="E184">
        <v>0</v>
      </c>
      <c r="F184">
        <v>100</v>
      </c>
    </row>
    <row r="185" spans="1:6" ht="30" customHeight="1">
      <c r="A185" t="s">
        <v>342</v>
      </c>
      <c r="B185" t="s">
        <v>343</v>
      </c>
      <c r="C185">
        <v>50</v>
      </c>
      <c r="D185">
        <v>0</v>
      </c>
      <c r="E185">
        <v>0</v>
      </c>
      <c r="F185">
        <v>2000</v>
      </c>
    </row>
    <row r="186" spans="1:6" ht="30" customHeight="1">
      <c r="A186" t="s">
        <v>344</v>
      </c>
      <c r="B186" t="s">
        <v>345</v>
      </c>
      <c r="C186">
        <v>600</v>
      </c>
      <c r="D186">
        <v>0</v>
      </c>
      <c r="E186">
        <v>0</v>
      </c>
      <c r="F186">
        <v>600</v>
      </c>
    </row>
    <row r="187" spans="1:6" ht="24.95" customHeight="1">
      <c r="B187" t="s">
        <v>137</v>
      </c>
      <c r="C187">
        <f>SUM(C177:C186)</f>
        <v>29200</v>
      </c>
      <c r="D187">
        <f>SUM(D177:D186)</f>
        <v>177.75</v>
      </c>
      <c r="E187">
        <f>SUM(E177:E186)</f>
        <v>482</v>
      </c>
      <c r="F187">
        <f>SUM(F177:F186)</f>
        <v>21070</v>
      </c>
    </row>
    <row r="188" spans="1:6" ht="24.95" customHeight="1">
      <c r="A188" t="s">
        <v>365</v>
      </c>
      <c r="B188" t="s">
        <v>249</v>
      </c>
      <c r="C188">
        <v>0</v>
      </c>
      <c r="D188">
        <v>0</v>
      </c>
      <c r="E188">
        <v>0</v>
      </c>
      <c r="F188">
        <v>0</v>
      </c>
    </row>
    <row r="189" spans="1:6" ht="24.95" customHeight="1">
      <c r="B189" t="s">
        <v>137</v>
      </c>
      <c r="C189">
        <f>SUM(C188:C188)</f>
        <v>0</v>
      </c>
      <c r="D189">
        <f>SUM(D188:D188)</f>
        <v>0</v>
      </c>
      <c r="E189">
        <f>SUM(E188:E188)</f>
        <v>0</v>
      </c>
      <c r="F189">
        <f>SUM(F188:F188)</f>
        <v>0</v>
      </c>
    </row>
    <row r="190" spans="1:6" ht="24.95" customHeight="1">
      <c r="B190" t="s">
        <v>250</v>
      </c>
      <c r="C190">
        <f>SUM(C94+C116+C122+C130+C146+C150+C159+C163+C171+C175+C187)</f>
        <v>40918.5</v>
      </c>
      <c r="D190">
        <f>SUM(D94+D116+D122+D130+D146+D150+D159+D163+D171+D175+D187)</f>
        <v>2655.0619999999999</v>
      </c>
      <c r="E190">
        <f>SUM(E94+E116+E122+E130+E146+E150+E159+E163+E171+E175+E187)</f>
        <v>4236.1000000000004</v>
      </c>
      <c r="F190">
        <f>SUM(F94+F116+F122+F130+F146+F150+F159+F163+F171+F175+F187)</f>
        <v>35350.5</v>
      </c>
    </row>
    <row r="191" spans="1:6" ht="24.95" customHeight="1">
      <c r="B191" t="s">
        <v>251</v>
      </c>
    </row>
    <row r="192" spans="1:6" ht="30.75" customHeight="1">
      <c r="A192" t="s">
        <v>252</v>
      </c>
      <c r="B192" t="s">
        <v>253</v>
      </c>
      <c r="C192">
        <v>10</v>
      </c>
      <c r="D192">
        <v>5.12</v>
      </c>
      <c r="E192">
        <v>7</v>
      </c>
      <c r="F192">
        <v>10</v>
      </c>
    </row>
    <row r="193" spans="1:6" ht="24.95" customHeight="1">
      <c r="A193" t="s">
        <v>254</v>
      </c>
      <c r="B193" t="s">
        <v>255</v>
      </c>
      <c r="C193">
        <v>520</v>
      </c>
      <c r="D193">
        <v>418.2</v>
      </c>
      <c r="E193">
        <v>500</v>
      </c>
      <c r="F193">
        <v>600</v>
      </c>
    </row>
    <row r="194" spans="1:6" ht="34.5" customHeight="1">
      <c r="A194" t="s">
        <v>256</v>
      </c>
      <c r="B194" t="s">
        <v>388</v>
      </c>
      <c r="C194">
        <v>20</v>
      </c>
      <c r="D194">
        <v>9.9</v>
      </c>
      <c r="E194">
        <v>12</v>
      </c>
      <c r="F194">
        <v>20</v>
      </c>
    </row>
    <row r="195" spans="1:6" ht="24.95" customHeight="1">
      <c r="A195" t="s">
        <v>257</v>
      </c>
      <c r="B195" t="s">
        <v>258</v>
      </c>
      <c r="C195">
        <v>135</v>
      </c>
      <c r="D195">
        <v>140.9</v>
      </c>
      <c r="E195">
        <v>150</v>
      </c>
      <c r="F195">
        <v>170</v>
      </c>
    </row>
    <row r="196" spans="1:6" ht="24.95" customHeight="1">
      <c r="A196" t="s">
        <v>259</v>
      </c>
      <c r="B196" t="s">
        <v>260</v>
      </c>
      <c r="C196">
        <v>18</v>
      </c>
      <c r="D196">
        <v>2.02</v>
      </c>
      <c r="E196">
        <v>5</v>
      </c>
      <c r="F196">
        <v>10</v>
      </c>
    </row>
    <row r="197" spans="1:6" ht="24.95" customHeight="1">
      <c r="A197" t="s">
        <v>261</v>
      </c>
      <c r="B197" t="s">
        <v>262</v>
      </c>
      <c r="C197">
        <v>2000</v>
      </c>
      <c r="D197">
        <v>1565</v>
      </c>
      <c r="E197">
        <v>1800</v>
      </c>
      <c r="F197">
        <v>2500</v>
      </c>
    </row>
    <row r="198" spans="1:6" ht="32.25" customHeight="1">
      <c r="A198" t="s">
        <v>263</v>
      </c>
      <c r="B198" t="s">
        <v>264</v>
      </c>
      <c r="C198">
        <v>2100</v>
      </c>
      <c r="D198">
        <v>301.10000000000002</v>
      </c>
      <c r="E198">
        <v>400</v>
      </c>
      <c r="F198">
        <v>500</v>
      </c>
    </row>
    <row r="199" spans="1:6" ht="24.95" customHeight="1">
      <c r="A199" t="s">
        <v>265</v>
      </c>
      <c r="B199" t="s">
        <v>266</v>
      </c>
      <c r="C199">
        <v>250</v>
      </c>
      <c r="D199">
        <v>21.97</v>
      </c>
      <c r="E199">
        <v>30</v>
      </c>
      <c r="F199">
        <v>100</v>
      </c>
    </row>
    <row r="200" spans="1:6" ht="24.95" customHeight="1">
      <c r="A200" t="s">
        <v>267</v>
      </c>
      <c r="B200" t="s">
        <v>268</v>
      </c>
      <c r="C200">
        <v>1000</v>
      </c>
      <c r="D200">
        <v>386.16</v>
      </c>
      <c r="E200">
        <v>600</v>
      </c>
      <c r="F200">
        <v>5000</v>
      </c>
    </row>
    <row r="201" spans="1:6" ht="24.95" customHeight="1">
      <c r="A201" t="s">
        <v>269</v>
      </c>
      <c r="B201" t="s">
        <v>270</v>
      </c>
      <c r="C201">
        <v>10</v>
      </c>
      <c r="D201">
        <v>1.93</v>
      </c>
      <c r="E201">
        <v>5</v>
      </c>
      <c r="F201">
        <v>10</v>
      </c>
    </row>
    <row r="202" spans="1:6" ht="24.95" customHeight="1">
      <c r="A202" t="s">
        <v>271</v>
      </c>
      <c r="B202" t="s">
        <v>331</v>
      </c>
      <c r="C202">
        <v>140</v>
      </c>
      <c r="D202">
        <v>680.39</v>
      </c>
      <c r="E202">
        <v>800</v>
      </c>
      <c r="F202">
        <v>900</v>
      </c>
    </row>
    <row r="203" spans="1:6" ht="33" customHeight="1">
      <c r="A203" t="s">
        <v>272</v>
      </c>
      <c r="B203" t="s">
        <v>386</v>
      </c>
      <c r="C203">
        <v>12</v>
      </c>
      <c r="D203">
        <v>60.36</v>
      </c>
      <c r="E203">
        <v>70</v>
      </c>
      <c r="F203">
        <v>100</v>
      </c>
    </row>
    <row r="204" spans="1:6" ht="24.95" customHeight="1">
      <c r="A204" t="s">
        <v>273</v>
      </c>
      <c r="B204" t="s">
        <v>141</v>
      </c>
      <c r="C204">
        <v>5</v>
      </c>
      <c r="D204">
        <v>2</v>
      </c>
      <c r="E204">
        <v>3</v>
      </c>
      <c r="F204">
        <v>10</v>
      </c>
    </row>
    <row r="205" spans="1:6" ht="31.5" customHeight="1">
      <c r="A205" t="s">
        <v>274</v>
      </c>
      <c r="B205" t="s">
        <v>275</v>
      </c>
      <c r="C205">
        <v>40</v>
      </c>
      <c r="D205">
        <v>30.38</v>
      </c>
      <c r="E205">
        <v>45</v>
      </c>
      <c r="F205">
        <v>40</v>
      </c>
    </row>
    <row r="206" spans="1:6" ht="30.75" customHeight="1">
      <c r="A206" t="s">
        <v>389</v>
      </c>
      <c r="B206" t="s">
        <v>391</v>
      </c>
      <c r="C206">
        <v>0</v>
      </c>
      <c r="D206">
        <v>0</v>
      </c>
      <c r="E206">
        <v>0</v>
      </c>
      <c r="F206">
        <v>1000</v>
      </c>
    </row>
    <row r="207" spans="1:6" ht="24.95" customHeight="1">
      <c r="A207" t="s">
        <v>390</v>
      </c>
      <c r="B207" t="s">
        <v>392</v>
      </c>
      <c r="C207">
        <v>0</v>
      </c>
      <c r="D207">
        <v>0</v>
      </c>
      <c r="E207">
        <v>0</v>
      </c>
      <c r="F207">
        <v>1000</v>
      </c>
    </row>
    <row r="208" spans="1:6" ht="24.95" customHeight="1">
      <c r="B208" t="s">
        <v>74</v>
      </c>
      <c r="C208">
        <f>SUM(C192:C207)</f>
        <v>6260</v>
      </c>
      <c r="D208">
        <f>SUM(D192:D207)</f>
        <v>3625.4299999999994</v>
      </c>
      <c r="E208">
        <f>SUM(E192:E207)</f>
        <v>4427</v>
      </c>
      <c r="F208">
        <f>SUM(F192:F207)</f>
        <v>11970</v>
      </c>
    </row>
    <row r="209" spans="1:6" ht="24.95" customHeight="1">
      <c r="B209" t="s">
        <v>276</v>
      </c>
    </row>
    <row r="210" spans="1:6" ht="24.95" customHeight="1">
      <c r="A210" t="s">
        <v>277</v>
      </c>
      <c r="B210" t="s">
        <v>278</v>
      </c>
      <c r="C210">
        <v>0</v>
      </c>
      <c r="D210">
        <f>2.44+0.87</f>
        <v>3.31</v>
      </c>
      <c r="E210">
        <v>5</v>
      </c>
      <c r="F210">
        <v>0</v>
      </c>
    </row>
    <row r="211" spans="1:6" ht="24.95" customHeight="1">
      <c r="A211" t="s">
        <v>279</v>
      </c>
      <c r="B211" t="s">
        <v>280</v>
      </c>
      <c r="C211">
        <v>0</v>
      </c>
      <c r="D211">
        <v>0</v>
      </c>
      <c r="E211">
        <v>0</v>
      </c>
      <c r="F211">
        <v>0</v>
      </c>
    </row>
    <row r="212" spans="1:6" ht="24.95" customHeight="1">
      <c r="A212" t="s">
        <v>281</v>
      </c>
      <c r="B212" t="s">
        <v>282</v>
      </c>
      <c r="C212">
        <v>0</v>
      </c>
      <c r="D212">
        <v>0</v>
      </c>
      <c r="E212">
        <v>0</v>
      </c>
      <c r="F212">
        <v>0</v>
      </c>
    </row>
    <row r="213" spans="1:6" ht="24.95" customHeight="1">
      <c r="A213" t="s">
        <v>283</v>
      </c>
      <c r="B213" t="s">
        <v>381</v>
      </c>
      <c r="C213">
        <v>0</v>
      </c>
      <c r="D213">
        <v>20.37</v>
      </c>
      <c r="E213">
        <v>21</v>
      </c>
      <c r="F213">
        <v>30</v>
      </c>
    </row>
    <row r="214" spans="1:6" ht="24.95" customHeight="1">
      <c r="A214" t="s">
        <v>284</v>
      </c>
      <c r="B214" t="s">
        <v>285</v>
      </c>
      <c r="C214">
        <v>0</v>
      </c>
      <c r="D214">
        <v>0</v>
      </c>
      <c r="E214">
        <v>0</v>
      </c>
      <c r="F214">
        <v>0</v>
      </c>
    </row>
    <row r="215" spans="1:6" ht="24.95" customHeight="1">
      <c r="A215" t="s">
        <v>286</v>
      </c>
      <c r="B215" t="s">
        <v>82</v>
      </c>
      <c r="C215">
        <v>0</v>
      </c>
      <c r="D215">
        <v>0</v>
      </c>
      <c r="E215">
        <v>0</v>
      </c>
      <c r="F215">
        <v>0</v>
      </c>
    </row>
    <row r="216" spans="1:6" ht="24.95" customHeight="1">
      <c r="B216" t="s">
        <v>83</v>
      </c>
      <c r="C216">
        <f>SUM(C210:C215)</f>
        <v>0</v>
      </c>
      <c r="D216">
        <f>SUM(D210:D215)</f>
        <v>23.68</v>
      </c>
      <c r="E216">
        <f>SUM(E210:E215)</f>
        <v>26</v>
      </c>
      <c r="F216">
        <f>SUM(F210:F215)</f>
        <v>30</v>
      </c>
    </row>
    <row r="217" spans="1:6" ht="24.95" customHeight="1">
      <c r="B217" t="s">
        <v>287</v>
      </c>
    </row>
    <row r="218" spans="1:6" ht="24.95" customHeight="1">
      <c r="A218" t="s">
        <v>288</v>
      </c>
      <c r="B218" t="s">
        <v>289</v>
      </c>
      <c r="C218">
        <v>1000</v>
      </c>
      <c r="D218">
        <v>519.26</v>
      </c>
      <c r="E218">
        <v>520</v>
      </c>
      <c r="F218">
        <v>1000</v>
      </c>
    </row>
    <row r="219" spans="1:6" ht="30.75" customHeight="1">
      <c r="A219" t="s">
        <v>290</v>
      </c>
      <c r="B219" t="s">
        <v>291</v>
      </c>
      <c r="C219">
        <v>200</v>
      </c>
      <c r="D219">
        <v>0</v>
      </c>
      <c r="E219">
        <v>0</v>
      </c>
      <c r="F219">
        <v>20</v>
      </c>
    </row>
    <row r="220" spans="1:6" ht="24.95" customHeight="1">
      <c r="A220" t="s">
        <v>292</v>
      </c>
      <c r="B220" t="s">
        <v>293</v>
      </c>
      <c r="C220">
        <v>150</v>
      </c>
      <c r="D220">
        <v>0</v>
      </c>
      <c r="E220">
        <v>0</v>
      </c>
      <c r="F220">
        <v>10</v>
      </c>
    </row>
    <row r="221" spans="1:6" ht="24.95" customHeight="1">
      <c r="B221" t="s">
        <v>89</v>
      </c>
      <c r="C221">
        <f>SUM(C218:C220)</f>
        <v>1350</v>
      </c>
      <c r="D221">
        <f>SUM(D218:D220)</f>
        <v>519.26</v>
      </c>
      <c r="E221">
        <f>SUM(E218:E220)</f>
        <v>520</v>
      </c>
      <c r="F221">
        <f>SUM(F218:F220)</f>
        <v>1030</v>
      </c>
    </row>
    <row r="222" spans="1:6" ht="24.95" customHeight="1">
      <c r="B222" t="s">
        <v>294</v>
      </c>
    </row>
    <row r="223" spans="1:6" ht="24.95" customHeight="1">
      <c r="A223" t="s">
        <v>295</v>
      </c>
      <c r="B223" t="s">
        <v>296</v>
      </c>
      <c r="C223">
        <v>25</v>
      </c>
      <c r="D223">
        <v>1.4</v>
      </c>
      <c r="E223">
        <v>43.75</v>
      </c>
      <c r="F223">
        <v>50</v>
      </c>
    </row>
    <row r="224" spans="1:6" ht="24.95" customHeight="1">
      <c r="A224" t="s">
        <v>297</v>
      </c>
      <c r="B224" t="s">
        <v>298</v>
      </c>
      <c r="C224">
        <v>40</v>
      </c>
      <c r="D224">
        <v>0</v>
      </c>
      <c r="E224">
        <v>39.75</v>
      </c>
      <c r="F224">
        <v>45</v>
      </c>
    </row>
    <row r="225" spans="1:6" ht="24.95" customHeight="1">
      <c r="A225" t="s">
        <v>299</v>
      </c>
      <c r="B225" t="s">
        <v>300</v>
      </c>
      <c r="C225">
        <v>5</v>
      </c>
      <c r="D225">
        <v>0</v>
      </c>
      <c r="E225">
        <v>10</v>
      </c>
      <c r="F225">
        <v>5</v>
      </c>
    </row>
    <row r="226" spans="1:6" ht="24.95" customHeight="1">
      <c r="B226" t="s">
        <v>301</v>
      </c>
      <c r="C226">
        <f>SUM(C223:C225)</f>
        <v>70</v>
      </c>
      <c r="D226">
        <f>SUM(D223:D225)</f>
        <v>1.4</v>
      </c>
      <c r="E226">
        <f>SUM(E223:E225)</f>
        <v>93.5</v>
      </c>
      <c r="F226">
        <f>SUM(F223:F225)</f>
        <v>100</v>
      </c>
    </row>
    <row r="227" spans="1:6" ht="24.95" customHeight="1">
      <c r="B227" t="s">
        <v>302</v>
      </c>
    </row>
    <row r="228" spans="1:6" ht="24.95" customHeight="1">
      <c r="A228" t="s">
        <v>303</v>
      </c>
      <c r="B228" t="s">
        <v>384</v>
      </c>
      <c r="C228">
        <v>10</v>
      </c>
      <c r="D228">
        <v>6.69</v>
      </c>
      <c r="E228">
        <v>10</v>
      </c>
      <c r="F228">
        <v>15</v>
      </c>
    </row>
    <row r="229" spans="1:6" ht="24.95" customHeight="1">
      <c r="B229" t="s">
        <v>99</v>
      </c>
      <c r="C229">
        <f>SUM(C228)</f>
        <v>10</v>
      </c>
      <c r="D229">
        <f>SUM(D228)</f>
        <v>6.69</v>
      </c>
      <c r="E229">
        <f>SUM(E228)</f>
        <v>10</v>
      </c>
      <c r="F229">
        <f>SUM(F228)</f>
        <v>15</v>
      </c>
    </row>
    <row r="230" spans="1:6" ht="24.95" customHeight="1">
      <c r="B230" t="s">
        <v>304</v>
      </c>
    </row>
    <row r="231" spans="1:6" ht="31.5" customHeight="1">
      <c r="A231" t="s">
        <v>305</v>
      </c>
      <c r="B231" t="s">
        <v>306</v>
      </c>
      <c r="C231">
        <v>25</v>
      </c>
      <c r="D231">
        <v>15</v>
      </c>
      <c r="E231">
        <v>15</v>
      </c>
      <c r="F231">
        <v>5</v>
      </c>
    </row>
    <row r="232" spans="1:6" ht="24.95" customHeight="1">
      <c r="B232" t="s">
        <v>103</v>
      </c>
      <c r="C232">
        <f>SUM(C231:C231)</f>
        <v>25</v>
      </c>
      <c r="D232">
        <f>SUM(D231:D231)</f>
        <v>15</v>
      </c>
      <c r="E232">
        <f>SUM(E231:E231)</f>
        <v>15</v>
      </c>
      <c r="F232">
        <f>SUM(F231:F231)</f>
        <v>5</v>
      </c>
    </row>
    <row r="233" spans="1:6" ht="24.95" customHeight="1">
      <c r="B233" t="s">
        <v>307</v>
      </c>
    </row>
    <row r="234" spans="1:6" ht="24.95" customHeight="1">
      <c r="A234" t="s">
        <v>308</v>
      </c>
      <c r="B234" t="s">
        <v>371</v>
      </c>
      <c r="C234">
        <v>25</v>
      </c>
      <c r="D234">
        <v>66.67</v>
      </c>
      <c r="E234">
        <v>80</v>
      </c>
      <c r="F234">
        <v>90</v>
      </c>
    </row>
    <row r="235" spans="1:6" ht="24.95" customHeight="1">
      <c r="A235" t="s">
        <v>375</v>
      </c>
      <c r="B235" t="s">
        <v>398</v>
      </c>
      <c r="C235">
        <v>2500</v>
      </c>
      <c r="D235">
        <v>0</v>
      </c>
      <c r="E235">
        <v>0</v>
      </c>
      <c r="F235">
        <v>5000</v>
      </c>
    </row>
    <row r="236" spans="1:6" ht="24.95" customHeight="1">
      <c r="B236" t="s">
        <v>309</v>
      </c>
      <c r="C236">
        <f>SUM(C234:C235)</f>
        <v>2525</v>
      </c>
      <c r="D236">
        <f>SUM(D234:D235)</f>
        <v>66.67</v>
      </c>
      <c r="E236">
        <f>SUM(E234:E235)</f>
        <v>80</v>
      </c>
      <c r="F236">
        <f>SUM(F234:F235)</f>
        <v>5090</v>
      </c>
    </row>
    <row r="237" spans="1:6" ht="24.95" customHeight="1">
      <c r="B237" t="s">
        <v>310</v>
      </c>
      <c r="C237">
        <f>SUM(C190+C208+C216+C221+C226+C229+C232+C236)</f>
        <v>51158.5</v>
      </c>
      <c r="D237">
        <f>SUM(D190+D208+D216+D221+D226+D229+D232+D236)</f>
        <v>6913.1919999999991</v>
      </c>
      <c r="E237">
        <f>SUM(E190+E208+E216+E221+E226+E229+E232+E236)</f>
        <v>9407.6</v>
      </c>
      <c r="F237">
        <f>SUM(F190+F208+F216+F221+F226+F229+F232+F236)</f>
        <v>53590.5</v>
      </c>
    </row>
    <row r="238" spans="1:6" ht="24.95" customHeight="1">
      <c r="A238" t="s">
        <v>108</v>
      </c>
      <c r="B238" t="s">
        <v>311</v>
      </c>
    </row>
    <row r="239" spans="1:6" ht="24.95" customHeight="1">
      <c r="A239" t="s">
        <v>313</v>
      </c>
      <c r="B239" t="s">
        <v>314</v>
      </c>
      <c r="C239">
        <v>25</v>
      </c>
      <c r="D239">
        <v>14.02</v>
      </c>
      <c r="E239">
        <v>15</v>
      </c>
      <c r="F239">
        <v>15</v>
      </c>
    </row>
    <row r="240" spans="1:6" ht="24.95" customHeight="1">
      <c r="A240" t="s">
        <v>315</v>
      </c>
      <c r="B240" t="s">
        <v>316</v>
      </c>
      <c r="C240">
        <v>69060</v>
      </c>
      <c r="D240">
        <v>50000</v>
      </c>
      <c r="E240">
        <f>+D240+17500+12000</f>
        <v>79500</v>
      </c>
      <c r="F240">
        <v>85000</v>
      </c>
    </row>
    <row r="241" spans="1:6" ht="24.95" customHeight="1">
      <c r="A241">
        <v>2020004</v>
      </c>
      <c r="B241" t="s">
        <v>312</v>
      </c>
      <c r="C241">
        <v>0</v>
      </c>
      <c r="D241">
        <v>0</v>
      </c>
      <c r="E241">
        <v>0</v>
      </c>
      <c r="F241">
        <v>0</v>
      </c>
    </row>
    <row r="242" spans="1:6" ht="24.95" customHeight="1">
      <c r="B242" t="s">
        <v>317</v>
      </c>
      <c r="C242">
        <f>SUM(C239:C241)</f>
        <v>69085</v>
      </c>
      <c r="D242">
        <f>SUM(D239:D241)</f>
        <v>50014.02</v>
      </c>
      <c r="E242">
        <f>SUM(E239:E241)</f>
        <v>79515</v>
      </c>
      <c r="F242">
        <f>SUM(F239:F241)</f>
        <v>85015</v>
      </c>
    </row>
    <row r="243" spans="1:6" ht="24.95" customHeight="1">
      <c r="B243" t="s">
        <v>318</v>
      </c>
      <c r="C243">
        <f>SUM(C237+C242)</f>
        <v>120243.5</v>
      </c>
      <c r="D243">
        <f>SUM(D237+D242)</f>
        <v>56927.212</v>
      </c>
      <c r="E243">
        <f>SUM(E237+E242)</f>
        <v>88922.6</v>
      </c>
      <c r="F243">
        <f>SUM(F237+F242)</f>
        <v>138605.5</v>
      </c>
    </row>
    <row r="244" spans="1:6" ht="24.95" customHeight="1">
      <c r="A244" t="s">
        <v>116</v>
      </c>
    </row>
    <row r="245" spans="1:6" ht="24.95" customHeight="1">
      <c r="B245" t="s">
        <v>369</v>
      </c>
      <c r="C245">
        <v>8292.51</v>
      </c>
      <c r="D245">
        <f>9216.46+1645.18+405.45+170.3+3305.77+2791.15+84.19+1617.31+246.92+199.19+3.07+24.3+126+108.39+197.06+611.9</f>
        <v>20752.64</v>
      </c>
      <c r="E245">
        <f>+E77-E243</f>
        <v>17304.12999999999</v>
      </c>
      <c r="F245">
        <v>4472.21</v>
      </c>
    </row>
    <row r="246" spans="1:6" ht="24.95" customHeight="1" thickBot="1">
      <c r="B246" t="s">
        <v>338</v>
      </c>
      <c r="C246">
        <f>SUM(C243+C245)</f>
        <v>128536.01</v>
      </c>
      <c r="D246">
        <f>SUM(D243+D245)</f>
        <v>77679.851999999999</v>
      </c>
      <c r="E246">
        <f>SUM(E243+E245)</f>
        <v>106226.73</v>
      </c>
      <c r="F246">
        <f>SUM(F243+F245)</f>
        <v>143077.71</v>
      </c>
    </row>
    <row r="247" spans="1:6" ht="24.95" customHeight="1"/>
    <row r="248" spans="1:6" ht="24.95" customHeight="1">
      <c r="E248" s="1" t="s">
        <v>403</v>
      </c>
      <c r="F248" s="1"/>
    </row>
    <row r="249" spans="1:6" ht="24.95" customHeight="1">
      <c r="E249" s="1" t="s">
        <v>393</v>
      </c>
      <c r="F249" s="1"/>
    </row>
    <row r="250" spans="1:6">
      <c r="B250" t="s">
        <v>399</v>
      </c>
    </row>
    <row r="251" spans="1:6">
      <c r="B251" t="s">
        <v>400</v>
      </c>
    </row>
    <row r="252" spans="1:6">
      <c r="B252" t="s">
        <v>404</v>
      </c>
    </row>
    <row r="256" spans="1: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</sheetData>
  <mergeCells count="7">
    <mergeCell ref="A78:C78"/>
    <mergeCell ref="E249:F249"/>
    <mergeCell ref="A1:A3"/>
    <mergeCell ref="B1:F1"/>
    <mergeCell ref="B2:F2"/>
    <mergeCell ref="B3:F3"/>
    <mergeCell ref="E248:F248"/>
  </mergeCells>
  <pageMargins left="0.11811023622047245" right="0.11811023622047245" top="0.35433070866141736" bottom="0.74803149606299213" header="0.31496062992125984" footer="0.31496062992125984"/>
  <pageSetup paperSize="9" scale="99" orientation="portrait" verticalDpi="0" r:id="rId1"/>
  <headerFooter>
    <oddFooter>Page &amp;P</oddFooter>
    <evenFooter>&amp;C&amp;P</evenFooter>
  </headerFooter>
  <drawing r:id="rId2"/>
  <legacyDrawing r:id="rId3"/>
  <oleObjects>
    <oleObject progId="PBrush" shapeId="409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approved fc</vt:lpstr>
      <vt:lpstr>'approved fc'!Print_Area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Administrator</cp:lastModifiedBy>
  <cp:revision/>
  <cp:lastPrinted>2019-07-31T05:59:27Z</cp:lastPrinted>
  <dcterms:created xsi:type="dcterms:W3CDTF">2014-02-03T06:44:59Z</dcterms:created>
  <dcterms:modified xsi:type="dcterms:W3CDTF">2019-08-22T08:19:50Z</dcterms:modified>
  <cp:contentStatus/>
</cp:coreProperties>
</file>